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РМГ\"/>
    </mc:Choice>
  </mc:AlternateContent>
  <bookViews>
    <workbookView xWindow="0" yWindow="0" windowWidth="20400" windowHeight="77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9" i="1" l="1"/>
  <c r="O142" i="1"/>
  <c r="N129" i="1"/>
  <c r="O126" i="1"/>
  <c r="N126" i="1"/>
  <c r="O122" i="1"/>
  <c r="N122" i="1" s="1"/>
  <c r="O119" i="1"/>
  <c r="N119" i="1"/>
  <c r="P116" i="1"/>
  <c r="O116" i="1"/>
  <c r="N116" i="1" s="1"/>
  <c r="P112" i="1"/>
  <c r="O112" i="1"/>
  <c r="N112" i="1" s="1"/>
  <c r="N110" i="1"/>
  <c r="N109" i="1"/>
  <c r="P108" i="1"/>
  <c r="N108" i="1"/>
  <c r="P107" i="1"/>
  <c r="N107" i="1"/>
  <c r="P106" i="1"/>
  <c r="N106" i="1"/>
  <c r="N105" i="1"/>
  <c r="N104" i="1"/>
  <c r="O102" i="1"/>
  <c r="N102" i="1" s="1"/>
  <c r="O98" i="1"/>
  <c r="N98" i="1" s="1"/>
  <c r="N96" i="1"/>
  <c r="O92" i="1"/>
  <c r="N92" i="1" s="1"/>
  <c r="P89" i="1"/>
  <c r="O89" i="1"/>
  <c r="N89" i="1"/>
  <c r="P87" i="1"/>
  <c r="O87" i="1"/>
  <c r="N87" i="1"/>
  <c r="P85" i="1"/>
  <c r="O85" i="1"/>
  <c r="N85" i="1" s="1"/>
  <c r="P83" i="1"/>
  <c r="O83" i="1"/>
  <c r="N83" i="1" s="1"/>
  <c r="P79" i="1"/>
  <c r="O79" i="1"/>
  <c r="N79" i="1"/>
  <c r="P77" i="1"/>
  <c r="O77" i="1"/>
  <c r="N77" i="1" s="1"/>
  <c r="P75" i="1"/>
  <c r="O75" i="1"/>
  <c r="N75" i="1"/>
  <c r="P73" i="1"/>
  <c r="O73" i="1"/>
  <c r="N73" i="1" s="1"/>
  <c r="P71" i="1"/>
  <c r="O71" i="1"/>
  <c r="N71" i="1" s="1"/>
  <c r="P69" i="1"/>
  <c r="O69" i="1"/>
  <c r="N69" i="1"/>
  <c r="P67" i="1"/>
  <c r="O67" i="1"/>
  <c r="N67" i="1" s="1"/>
  <c r="P64" i="1"/>
  <c r="O64" i="1"/>
  <c r="N64" i="1" s="1"/>
  <c r="P62" i="1"/>
  <c r="O62" i="1"/>
  <c r="N62" i="1"/>
  <c r="O61" i="1"/>
  <c r="O60" i="1"/>
  <c r="P60" i="1" s="1"/>
  <c r="O59" i="1"/>
  <c r="O58" i="1"/>
  <c r="P58" i="1" s="1"/>
  <c r="P56" i="1"/>
  <c r="O56" i="1"/>
  <c r="N56" i="1" s="1"/>
  <c r="P54" i="1"/>
  <c r="O54" i="1"/>
  <c r="N54" i="1" s="1"/>
  <c r="P52" i="1"/>
  <c r="O52" i="1"/>
  <c r="N52" i="1" s="1"/>
  <c r="O50" i="1"/>
  <c r="N50" i="1" s="1"/>
  <c r="O49" i="1"/>
  <c r="O48" i="1"/>
  <c r="P48" i="1" s="1"/>
  <c r="P45" i="1"/>
  <c r="N45" i="1"/>
  <c r="P43" i="1"/>
  <c r="N43" i="1"/>
  <c r="O39" i="1"/>
  <c r="P39" i="1" s="1"/>
  <c r="O36" i="1"/>
  <c r="N36" i="1" s="1"/>
  <c r="O34" i="1"/>
  <c r="N34" i="1"/>
  <c r="P32" i="1"/>
  <c r="O32" i="1"/>
  <c r="N32" i="1"/>
  <c r="P30" i="1"/>
  <c r="O30" i="1"/>
  <c r="N30" i="1" s="1"/>
  <c r="P28" i="1"/>
  <c r="O28" i="1"/>
  <c r="N28" i="1"/>
  <c r="P26" i="1"/>
  <c r="O26" i="1"/>
  <c r="N26" i="1"/>
  <c r="P24" i="1"/>
  <c r="O24" i="1"/>
  <c r="N24" i="1"/>
  <c r="O21" i="1"/>
  <c r="N21" i="1"/>
  <c r="O19" i="1"/>
  <c r="N19" i="1"/>
  <c r="O17" i="1"/>
  <c r="N17" i="1"/>
  <c r="O12" i="1"/>
  <c r="N12" i="1"/>
  <c r="N39" i="1" l="1"/>
  <c r="P92" i="1"/>
  <c r="P98" i="1"/>
</calcChain>
</file>

<file path=xl/sharedStrings.xml><?xml version="1.0" encoding="utf-8"?>
<sst xmlns="http://schemas.openxmlformats.org/spreadsheetml/2006/main" count="477" uniqueCount="165">
  <si>
    <t xml:space="preserve">ТАРИФ НА РЕКЛАМНЫЕ УСЛУГИ </t>
  </si>
  <si>
    <t>РАДИОКАНАЛ:</t>
  </si>
  <si>
    <t>РУССКОЕ РАДИО</t>
  </si>
  <si>
    <t>РЕГИОНАЛЬНОСТЬ:</t>
  </si>
  <si>
    <t>МОСКВА, СЕТЬ</t>
  </si>
  <si>
    <t>Действует с 01.02.2024</t>
  </si>
  <si>
    <t>Эфир</t>
  </si>
  <si>
    <t xml:space="preserve">Краткое описание программы </t>
  </si>
  <si>
    <t>Региональность</t>
  </si>
  <si>
    <t>Рекламно-информационный ресурс</t>
  </si>
  <si>
    <t>ПН</t>
  </si>
  <si>
    <t>ВТ</t>
  </si>
  <si>
    <t>СР</t>
  </si>
  <si>
    <t>ЧТ</t>
  </si>
  <si>
    <t>ПТ</t>
  </si>
  <si>
    <t>СБ</t>
  </si>
  <si>
    <t>ВС</t>
  </si>
  <si>
    <t>ИТОГО выходов в течение одного дня</t>
  </si>
  <si>
    <t>ИТОГО выходов в течение недели</t>
  </si>
  <si>
    <t>Стоимость спонсорства одного дня**</t>
  </si>
  <si>
    <t>Стоимость спонсорства одной недели **</t>
  </si>
  <si>
    <t xml:space="preserve">Стоимость спонсорства </t>
  </si>
  <si>
    <t>Количество выходов</t>
  </si>
  <si>
    <t xml:space="preserve">ГЕНЕРАЛЬНОЕ СПОНСОРСТВО УТРЕННЕГО ШОУ "РУССКИЕ ПЕРЦЫ"*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</si>
  <si>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Спонсорство часа утреннего шоу
ПН-ПТ с 07:00 - 08:00</t>
  </si>
  <si>
    <t xml:space="preserve">Каждое утро Антон Юрьев, Полина Жукова и Дима Морозов будят всю страну! Они идеально дополняют друг друга и создают уникальную атмосферу каждого утра. Ваш день обязательно будет отличным, если начать его в компании с «Русскими Перцами». Утреннее шоу «Русские Перцы» – это искрометный юмор, отличные новости, розыгрыши и позитивный настрой! Антон, Полина и Дима разбудят любого и убедят, что все будет хорошо! </t>
  </si>
  <si>
    <t>СЕТЬ</t>
  </si>
  <si>
    <t>Открывающий лайнер - 15 сек.
Закрывающий лайнер - 15 сек.</t>
  </si>
  <si>
    <t>Спонсорство часа утреннего шоу
ПН-ПТ с 08:00 - 09:00</t>
  </si>
  <si>
    <t>Спонсорство часа утреннего шоу
ПН-ПТ с 09:00 - 10:00</t>
  </si>
  <si>
    <t>Рекламный ролик
ПН-ПТ с 07:00 - 22:00
(плавающее размещение)</t>
  </si>
  <si>
    <t>Рекламный ролик</t>
  </si>
  <si>
    <r>
      <t xml:space="preserve">СПОНСОРСТВО ОТДЕЛЬНЫХ ЧАСОВ УТРЕННЕГО ШОУ "РУССКИЕ ПЕРЦЫ"*
</t>
    </r>
    <r>
      <rPr>
        <b/>
        <sz val="12"/>
        <color rgb="FFC00000"/>
        <rFont val="Calibri"/>
        <family val="2"/>
        <charset val="204"/>
        <scheme val="minor"/>
      </rPr>
      <t>Продажа возможна только при отсутствии Генерального спонсора утреннего шоу</t>
    </r>
  </si>
  <si>
    <t>Рекламный ролик плавание
ПН-ПТ с 07:00 - 22:00
(плавающее размещение)</t>
  </si>
  <si>
    <t>Спонсорство часа утреннего шоу
 ПН-ПТ с 08:00 - 09:00</t>
  </si>
  <si>
    <t xml:space="preserve">Рекламный ролик </t>
  </si>
  <si>
    <t>Спонсорство часа утреннего шоу
 ПН-ПТ с 09:00 - 10:00</t>
  </si>
  <si>
    <r>
      <rPr>
        <b/>
        <sz val="12"/>
        <color rgb="FFC00000"/>
        <rFont val="Calibri"/>
        <family val="2"/>
        <charset val="204"/>
        <scheme val="minor"/>
      </rPr>
      <t>СПОНСОРСТВО ИГР УТРЕННЕГО ШОУ "РУССКИЕ ПЕРЦЫ"*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
</t>
    </r>
    <r>
      <rPr>
        <b/>
        <sz val="12"/>
        <color rgb="FFC00000"/>
        <rFont val="Calibri"/>
        <family val="2"/>
        <charset val="204"/>
        <scheme val="minor"/>
      </rPr>
      <t>Продажа возможна только при предоставлении призов и доп.согласования со станцией</t>
    </r>
  </si>
  <si>
    <t>Слово не Воробей
ПН 07:45</t>
  </si>
  <si>
    <t xml:space="preserve">
В этой игре дозвонившийся слушатель выбирает с кем из ведущих (Русских Перцев) он будет играть. Ведущие  называют слушателю слово или группу слов, с которыми надо вспомнить песни. Слушатель и ведущий по очереди называют песни с этим словом. Игра идёт до тех пор, пока кто-то не собьется.</t>
  </si>
  <si>
    <t>Оркестровая яма 
ВТ 07:45</t>
  </si>
  <si>
    <t>Ведущие (Русские Перцы) сыграли известную русскую песню на абсолютно неожиданных музыкальных инструментах с использованием подручных средств. Задача дозвонившегося слушателя угадать, что это за песня.</t>
  </si>
  <si>
    <t>Переперцы
СР 07:45</t>
  </si>
  <si>
    <t>Один из ведущих поёт припев известной песни, заменяя все гласные или согласные звуки на какой-то один. Задача слушателя - угадать, что это за песня.</t>
  </si>
  <si>
    <t>Всем известный Кое-Кто
ЧТ 07:45</t>
  </si>
  <si>
    <t>Слушателю необходимо угадать звезду по трём юмористическим подсказкам от Русских Перцев.</t>
  </si>
  <si>
    <t>Старости на Русском
ПТ 07:45</t>
  </si>
  <si>
    <t>Слушателю необходимо угадать, какая из трёх новостей, озвученных «Русскими Перцами», на этой неделе обсуждалась раньше остальных.</t>
  </si>
  <si>
    <t>Минутное дело
 ПН-ПТ 08:45</t>
  </si>
  <si>
    <t>Необходимо угадать максимальное количество исполнителей по фрагментам песен, которые в течение минуты прозвучат в эфире «Русского Радио»!</t>
  </si>
  <si>
    <t>Секундочка
ПТ 10:30</t>
  </si>
  <si>
    <r>
      <t xml:space="preserve">Эта игра только для звёздных гостей. Звезде подготовлено 5 фрагментов известных песен, длительность каждого из них – 1 секунда. Задача гостя – угадать исполнителя и название песни.
</t>
    </r>
    <r>
      <rPr>
        <i/>
        <sz val="12"/>
        <rFont val="Calibri"/>
        <family val="2"/>
        <charset val="204"/>
        <scheme val="minor"/>
      </rPr>
      <t>Приз не требуется, обязательно согласование спонсора со станцией.</t>
    </r>
  </si>
  <si>
    <t xml:space="preserve">ГЕНЕРАЛЬНОЕ СПОНСОРСТВО УТРЕННЕГО ШОУ «Вкрутую. По-русски!»*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</si>
  <si>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Спонсорство часа утреннего шоу
СБ-ВС с 09:00 -10:00</t>
  </si>
  <si>
    <t xml:space="preserve">Что бы вы ни делали утром выходного дня: прибирались или отдыхали дома, развозили детей по кружкам или даже работали, у вас есть отличная компания – два лица мужского пола в шоу «Вкрутую. По-русски!».
Каждый выходной и праздничный день с 9 до 11 утра Андрей Макеев и Миша Набоков сыграют с вами в крутые игры, обсудят крутые новости, поделятся лайфхаками, позитивом и самой крутой музыкой!
Хотите, чтоб у вас выходные проходили круто? Начинайте их с шоу «Вкрутую. По-русски!»
</t>
  </si>
  <si>
    <t>Спонсорство часа утреннего шоу
СБ-ВС с 10:00 -11:00</t>
  </si>
  <si>
    <t>Рекламный ролик
СБ-ВС с 07:00 -22:00
(плавающее размещение)</t>
  </si>
  <si>
    <r>
      <t>СПОНСОРСТВО ОТДЕЛЬНЫХ ЧАСОВ УТРЕННЕГО ШОУ "</t>
    </r>
    <r>
      <rPr>
        <b/>
        <sz val="12"/>
        <color rgb="FFFF0000"/>
        <rFont val="Calibri"/>
        <family val="2"/>
        <charset val="204"/>
        <scheme val="minor"/>
      </rPr>
      <t>ВКРУТУЮ. ПО-РУССКИ!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"*
</t>
    </r>
    <r>
      <rPr>
        <b/>
        <sz val="12"/>
        <color rgb="FFFF0000"/>
        <rFont val="Calibri"/>
        <family val="2"/>
        <charset val="204"/>
        <scheme val="minor"/>
      </rPr>
      <t xml:space="preserve">Продажа возможна только при отсутствии Генерального спонсора утреннего шоу   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</si>
  <si>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Что бы вы ни делали утром выходного дня: прибирались или отдыхали дома, развозили детей по кружкам или даже работали, у вас есть отличная компания – два лица мужского пола в шоу «Вкрутую! По-русски!».
Каждый выходной и праздничный день с 9 до 11 утра Андрей Макеев и Миша Набоков сыграют с вами в крутые игры, обсудят крутые новости, поделятся лайфхаками, позитивом и самой крутой музыкой!
Хотите, чтоб у вас выходные проходили круто? Начинайте их с шоу «Вкрутую. По-русски!»
</t>
  </si>
  <si>
    <t>СПОНСОРСТВО ОТДЕЛЬНЫХ ЧАСОВ</t>
  </si>
  <si>
    <t>10:00 - 11:00</t>
  </si>
  <si>
    <t>___</t>
  </si>
  <si>
    <t>Рекламный ролик
07:00 - 22:00
(плавающее размещение)</t>
  </si>
  <si>
    <t>17:00 - 18:00</t>
  </si>
  <si>
    <t>18:00 - 19:00</t>
  </si>
  <si>
    <t>Рекламный ролик 
с 07:00 - 22:00
(плавающее размещение)</t>
  </si>
  <si>
    <t>14:00 - 15:00 (Стол Заказов)</t>
  </si>
  <si>
    <t>МОСКВА</t>
  </si>
  <si>
    <t>Рекламный ролик
с 07:00 - 22:00
(плавающее размещение)</t>
  </si>
  <si>
    <t>18:00 - 19:00 (Стол Заказов)</t>
  </si>
  <si>
    <t>22:00 - 23:00 (Стол Заказов)</t>
  </si>
  <si>
    <t>СПОНСОРСТВО ОТДЕЛЬНЫХ ЧАСОВ В ВЫХОДНЫЕ ДНИ</t>
  </si>
  <si>
    <t>07:00 - 08:00</t>
  </si>
  <si>
    <t>08:00 - 09:00</t>
  </si>
  <si>
    <t>11:00 - 12:00</t>
  </si>
  <si>
    <t>12:00 - 13:00</t>
  </si>
  <si>
    <t>13:00 - 14:00</t>
  </si>
  <si>
    <t>15:00 - 16:00</t>
  </si>
  <si>
    <t>16:00 - 17:00</t>
  </si>
  <si>
    <t>19:00 - 20:00</t>
  </si>
  <si>
    <t>20:00 - 21:00</t>
  </si>
  <si>
    <t>21:00 - 22:00</t>
  </si>
  <si>
    <r>
      <t xml:space="preserve">СПОНСОРСТВО ВЫПУСКОВ НОВОСТЕЙ "РУССКОЕ ИНФОРМ-БЮРО"*
</t>
    </r>
    <r>
      <rPr>
        <b/>
        <sz val="12"/>
        <color rgb="FFC00000"/>
        <rFont val="Calibri"/>
        <family val="2"/>
        <charset val="204"/>
        <scheme val="minor"/>
      </rPr>
      <t>ПАКЕТ №1</t>
    </r>
  </si>
  <si>
    <t>Русские каникулы
Хрон.100 сек.
ВТ: 12:30
ЧТ: 12:30
СБ: 17:30 (повтор)</t>
  </si>
  <si>
    <t>Все о путешествиях! Самые интересные направления и маршруты по всему миру, путешествия по России. Полезные советы и все, что сделает ваш отдых просто незабываемым!</t>
  </si>
  <si>
    <t>Русские каникулы
ВС: 15:30 (повтор)</t>
  </si>
  <si>
    <t xml:space="preserve">Ближе к телу 
Хрон. 60 сек.
ПН: 12:30 </t>
  </si>
  <si>
    <t>Новости о здоровье, новинках в области медицины и народные рецепты.</t>
  </si>
  <si>
    <t>Ближе к телу 
СБ: 08:30 (повтор)</t>
  </si>
  <si>
    <r>
      <t xml:space="preserve">СПОНСОРСТВО ВЫПУСКОВ НОВОСТЕЙ "РУССКОЕ ИНФОРМ-БЮРО"*
</t>
    </r>
    <r>
      <rPr>
        <b/>
        <sz val="12"/>
        <color rgb="FFC00000"/>
        <rFont val="Calibri"/>
        <family val="2"/>
        <charset val="204"/>
        <scheme val="minor"/>
      </rPr>
      <t>ПАКЕТ №2</t>
    </r>
  </si>
  <si>
    <t>Вкусная жизнь
Хрон. 60 сек.
СР: 12:30</t>
  </si>
  <si>
    <t xml:space="preserve">Все о вкусной жизни (не обязательно про еду), включая сообщения о жизни звезд и её изюминках. Так же в программе мини-рецепты от звезд. </t>
  </si>
  <si>
    <t>Вкусная жизнь
ВС: 08:30 (повтор)</t>
  </si>
  <si>
    <t xml:space="preserve">Афиша 
Хрон. 60 сек.
ПТ: 12:30
</t>
  </si>
  <si>
    <t>Новости о мире кино и не только.</t>
  </si>
  <si>
    <t xml:space="preserve">Афиша
ПТ: 21:30 (повтор)
</t>
  </si>
  <si>
    <t>СТОИМОСТЬ СПОНСОРСТВА ОДНОЙ ПРОГРАММЫ ИЗ БЛОКА НОВОСТЕЙ "РУССКОЕ ИНФОРМ-БЮРО"* В ТЕЧЕНИЕ НЕДЕЛИ</t>
  </si>
  <si>
    <t xml:space="preserve">Русские каникулы
Хрон. 100 сек.
ВТ: 12:30
ЧТ: 12:30 
СБ: 17:30 (повтор) 
ВС: 15:30 (повтор)                                      </t>
  </si>
  <si>
    <t xml:space="preserve">8 спонсорских лайнеров.
Открывающий лайнер - 15 сек.
Закрывающий лайнер - 15 сек.                                                  </t>
  </si>
  <si>
    <t xml:space="preserve">Афиша 
Хрон. 60 сек.
   ПТ: 12:30; 21:30 (повтор)
  </t>
  </si>
  <si>
    <t xml:space="preserve">4 спонсорских лайнеров.
Открывающий лайнер - 15 сек.
Закрывающий лайнер - 15 сек.                                                  </t>
  </si>
  <si>
    <t xml:space="preserve">Вкусная жизнь 
Хрон. 60 сек.
СР: 12:30
ВС: 08:30 (повтор)                                                       </t>
  </si>
  <si>
    <t xml:space="preserve">Все о вкусной жизни (не обязательно про еду), включая сообщения о жизни звезд и её изюминках. Так же в программе мини-рецепты от звезд.                       </t>
  </si>
  <si>
    <t xml:space="preserve">Вкусная жизнь с Леной Журавлевой
СБ: 09:45
ВС: 09:45
                                                    </t>
  </si>
  <si>
    <t xml:space="preserve">Все о вкусной жизни (не обязательно про еду), включая сообщения о жизни звезд и её изюминках. Так же в программе мини-рецепты от звезд.   В авторской подаче Лены Журавлевой.                    </t>
  </si>
  <si>
    <t xml:space="preserve">Ближе к телу 
Хрон. 60 сек.
ПН: 12:30
СБ: 08:30 (повтор)                             </t>
  </si>
  <si>
    <t xml:space="preserve">Про автомобили на Русском
Хрон. 60 сек.
ВТ: 17:30
СР: 17:30
СБ: 15:30 (повтор) 
ВС: 17:30 (повтор)                                      </t>
  </si>
  <si>
    <t>Новости из мира автомобилей.</t>
  </si>
  <si>
    <t xml:space="preserve">Деньги на бочку 
Хрон. 90 сек.
ПН: 17:30                                                                                     </t>
  </si>
  <si>
    <t xml:space="preserve">Что почем, где сколько, у кого и как. Что купить, что продать, кто выиграл в лотерею – мы считаем деньги в чужих карманах. </t>
  </si>
  <si>
    <t xml:space="preserve">2 спонсорских лайнеров.
Открывающий лайнер - 15 сек.
Закрывающий лайнер - 15 сек.                                                  </t>
  </si>
  <si>
    <t xml:space="preserve">ГЕНЕРАЛЬНОЕ СПОНСОРСТВО ВЕЧЕРНЕГО ШОУ АЛЛЫ ДОВЛАТОВОЙ*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</si>
  <si>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Алла Довлатова и ее гости обсуждают светские темы, творческую жизнь гостей, а также факты и слухи из мира шоу-бизнеса.
19:05 Тема вечера.
20:00 - 21:00 Час со звёздным гостем.</t>
  </si>
  <si>
    <r>
      <t xml:space="preserve">СПОНСОРСТВО ОТДЕЛЬНЫХ ЧАСОВ ВЕЧЕРНЕГО ШОУ С АЛЛОЙ ДОВЛАТОВОЙ* 
</t>
    </r>
    <r>
      <rPr>
        <b/>
        <sz val="12"/>
        <color rgb="FFC00000"/>
        <rFont val="Calibri"/>
        <family val="2"/>
        <charset val="204"/>
        <scheme val="minor"/>
      </rPr>
      <t xml:space="preserve">Продажа возможна только при отсутствии Генерального спонсора вечернего шоу     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</si>
  <si>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СПОНСОРСТВО ОТДЕЛЬНЫХ ЧАСОВ ВЕЧЕРНЕГО ШОУ С АЛЛОЙ ДОВЛАТОВОЙ* 
</t>
    </r>
    <r>
      <rPr>
        <b/>
        <sz val="12"/>
        <color rgb="FFC00000"/>
        <rFont val="Calibri"/>
        <family val="2"/>
        <charset val="204"/>
        <scheme val="minor"/>
      </rPr>
      <t xml:space="preserve">Продажа возможна только при отсутствии Генерального спонсора вечернего шоу            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</si>
  <si>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Рекламный ролик в блоке 30 сек.</t>
  </si>
  <si>
    <t xml:space="preserve">ВЕЧЕРНЕЕ ШОУ "ВСЕ К ЛУЧШЕМУ!" С ЮЛИЕЙ БАРАНОВСКОЙ*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</si>
  <si>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«Всё к лучшему!» – считают звёздные ведущие и готовы доказывать это, опираясь на свой опыт, достижения, а также мнения слушателей, экспертов и звёздных гостей. 
Каждую пятницу – два часа откровенных, серьёзных, а местами не очень, разговоров на тему гендерных отношений, обсуждение острых житейских вопросов и только позитивный настрой!</t>
  </si>
  <si>
    <t>ШОУ МАКСИМА ПРИВАЛОВА РУССКИЙ СТАРТ"</t>
  </si>
  <si>
    <t>23:00 - 00:00</t>
  </si>
  <si>
    <t xml:space="preserve">
Ведущий Максим Привалов знакомит слушателей с новыми популярными артистами в проекте «Русский Старт»!</t>
  </si>
  <si>
    <r>
      <t xml:space="preserve">СПОНСОРСТВО ХИТ-ПАРАДА "ЗОЛОТОЙ ГРАММОФОН"*  
</t>
    </r>
    <r>
      <rPr>
        <b/>
        <sz val="12"/>
        <color rgb="FFC00000"/>
        <rFont val="Calibri"/>
        <family val="2"/>
        <charset val="204"/>
        <scheme val="minor"/>
      </rPr>
      <t xml:space="preserve">Продажа только пакетом (оригинал+повтор)      </t>
    </r>
    <r>
      <rPr>
        <b/>
        <sz val="12"/>
        <color rgb="FFFF0000"/>
        <rFont val="Calibri"/>
        <family val="2"/>
        <charset val="204"/>
        <scheme val="minor"/>
      </rPr>
      <t xml:space="preserve">       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</si>
  <si>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12.00 - 13.00</t>
  </si>
  <si>
    <t>Хит-парад Русского Радио, лучшая 20-ка песен за неделю. 
Именно по результатам хит-парада определяются номинанты очередной церемонии вручения премии "Золотой граммофон".</t>
  </si>
  <si>
    <t>13.00 - 14.00</t>
  </si>
  <si>
    <t>17.00 - 18.00</t>
  </si>
  <si>
    <t>18.00 - 19.00</t>
  </si>
  <si>
    <t xml:space="preserve">СПОНСОРСТВО ПРОГРАММЫ "ДЕМБЕЛЬСКИЙ АЛЬБОМ" С АННОЙ СЕМЕНОВИЧ*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</si>
  <si>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11.00 - 12:00</t>
  </si>
  <si>
    <t xml:space="preserve">«Дембельский альбом» - программа для настоящих мужчин, защитников Отечества, всех, кто выполняет свой долг и служит своей Родине!
Каждое воскресенье защитники Родины могут передать привет своим близким, родным и любимым, которые находятся далеко. </t>
  </si>
  <si>
    <t>Стоимость спонсорства одного выхода  открывающий лайнер</t>
  </si>
  <si>
    <t xml:space="preserve">Стоимость спонсорства одной недели </t>
  </si>
  <si>
    <t xml:space="preserve">СПОНСОРСТВО РУБРИКИ "ПРОБКИ"* 
Дополнительная опция - ролики до 30` в плавающем графике с 07:00 до 20:00 в московских рекламных блоках </t>
  </si>
  <si>
    <t>ПН - ПТ: 07:10</t>
  </si>
  <si>
    <t>Актуальная информация о пробках в Москве.</t>
  </si>
  <si>
    <t>Спонсорский лайнер в начале каждого выпуска.
Хронометраж 15 сек.</t>
  </si>
  <si>
    <t>ПН - ПТ: 08:10</t>
  </si>
  <si>
    <t>ПН - ПТ: 09:10</t>
  </si>
  <si>
    <t>ПН - ПТ: 10:10</t>
  </si>
  <si>
    <t>ПН - ПТ: 16:10</t>
  </si>
  <si>
    <t>ПН - ЧТ: 17:10</t>
  </si>
  <si>
    <t xml:space="preserve">СПОНСОРСТВО РУБРИКИ "ПРОГНОЗ ПОГОДЫ"* 
Дополнительная опция - ролики до 30` в плавающем графике с 07:00 до 20:00 в московских рекламных блоках </t>
  </si>
  <si>
    <r>
      <t xml:space="preserve">ПН -ПТ
07:50; 08:50; 09:50; 10:50; 11:50; 12:50; 13:50; 14:50; 15:50; 16:50; 17:50 (кроме пт); 21:50; 22:50; 23:50 (кроме пт)
СБ: 
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09:50; 1</t>
    </r>
    <r>
      <rPr>
        <sz val="12"/>
        <rFont val="Calibri"/>
        <family val="2"/>
        <charset val="204"/>
        <scheme val="minor"/>
      </rPr>
      <t xml:space="preserve">1:50; 12:50; 13:50; 14:50; 15:50; 16:50; 17:50; 18:50; 19:50; 20:50; 21:50; 22:50; 23:50
ВС: 
</t>
    </r>
    <r>
      <rPr>
        <sz val="12"/>
        <color theme="1"/>
        <rFont val="Calibri"/>
        <family val="2"/>
        <charset val="204"/>
        <scheme val="minor"/>
      </rPr>
      <t>09:50;</t>
    </r>
    <r>
      <rPr>
        <sz val="12"/>
        <rFont val="Calibri"/>
        <family val="2"/>
        <charset val="204"/>
        <scheme val="minor"/>
      </rPr>
      <t xml:space="preserve"> 14:50; 15:50; 16:50; 17:50; 18:50; 19:50; 20:50; 21:50; 22:50; 23:50</t>
    </r>
  </si>
  <si>
    <t>Актуальная информация о погоде.</t>
  </si>
  <si>
    <t>ПОРЯДОК ПРИМЕНЕНИЯ КОЭФФИЦИЕНТОВ И СКИДОК: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</si>
  <si>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</si>
  <si>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</si>
  <si>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</si>
  <si>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</si>
  <si>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на продолжительность рекламного ролика</t>
  </si>
  <si>
    <t>Время звучания</t>
  </si>
  <si>
    <t xml:space="preserve">Коэффициент  </t>
  </si>
  <si>
    <t xml:space="preserve">  5 сек., 10 сек., 15 сек.</t>
  </si>
  <si>
    <t>0,6</t>
  </si>
  <si>
    <t>20 сек.</t>
  </si>
  <si>
    <t>0,8</t>
  </si>
  <si>
    <t>25, 30 сек.</t>
  </si>
  <si>
    <r>
      <rPr>
        <b/>
        <sz val="12"/>
        <color theme="1"/>
        <rFont val="Calibri"/>
        <family val="2"/>
        <charset val="204"/>
        <scheme val="minor"/>
      </rPr>
      <t>Все цены указаны в рублях без учета НДС 20%</t>
    </r>
    <r>
      <rPr>
        <sz val="12"/>
        <color theme="1"/>
        <rFont val="Calibri"/>
        <family val="2"/>
        <charset val="204"/>
        <scheme val="minor"/>
      </rPr>
      <t xml:space="preserve">
Коэффициенты и скидки не суммируются.
Цены указаны без учёта стоимости производства спонсорских заставок.
*На период нерабочих и праздничных дней, а также в случае изменения сетки вещания (перенос выхода программ) предусмотрена возможность смещения дат размещения рекламной кампании.
</t>
    </r>
    <r>
      <rPr>
        <b/>
        <sz val="12"/>
        <color rgb="FFC00000"/>
        <rFont val="Calibri"/>
        <family val="2"/>
        <charset val="204"/>
        <scheme val="minor"/>
      </rPr>
      <t>Цены указаны без учёта стоимости производства спонсорских лайнеров.</t>
    </r>
  </si>
  <si>
    <t>**(примечание) – только пакетная продажа, выкупить опции по отдельности невозможно.</t>
  </si>
  <si>
    <t>***Предусмотрен следующий хронометраж открывающих и закрывающих лайнеров:
- 15 секунд и 15 секунд
- 5 секунд и 25 секунд
- 10 секунд и 20 секунд (такой формат только по предварительному согласованию со станцией)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</si>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</sst>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name val="Calibri Light"/>
      <family val="1"/>
      <charset val="204"/>
      <scheme val="major"/>
    </font>
    <font>
      <sz val="12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/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7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13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14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7" fontId="14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0" fontId="10" fillId="3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14" fillId="3" borderId="1" xfId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/>
    </xf>
    <xf numFmtId="0" fontId="16" fillId="0" borderId="0" xfId="0" applyFont="1" applyFill="1"/>
    <xf numFmtId="0" fontId="10" fillId="0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horizontal="center" vertical="center"/>
    </xf>
    <xf numFmtId="20" fontId="2" fillId="3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20" fontId="2" fillId="0" borderId="0" xfId="1" applyNumberFormat="1" applyFont="1" applyAlignment="1">
      <alignment horizontal="left" vertical="center" wrapText="1"/>
    </xf>
    <xf numFmtId="20" fontId="2" fillId="0" borderId="0" xfId="1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/>
    </xf>
    <xf numFmtId="9" fontId="2" fillId="0" borderId="0" xfId="0" applyNumberFormat="1" applyFont="1"/>
    <xf numFmtId="0" fontId="2" fillId="0" borderId="0" xfId="0" applyFont="1" applyBorder="1" applyAlignment="1">
      <alignment vertical="center" wrapText="1"/>
    </xf>
    <xf numFmtId="9" fontId="2" fillId="0" borderId="0" xfId="0" applyNumberFormat="1" applyFont="1" applyBorder="1"/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9" fontId="19" fillId="0" borderId="0" xfId="0" applyNumberFormat="1" applyFont="1"/>
    <xf numFmtId="0" fontId="18" fillId="0" borderId="1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/>
    </xf>
    <xf numFmtId="17" fontId="10" fillId="0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left" vertical="center" wrapText="1"/>
    </xf>
    <xf numFmtId="20" fontId="8" fillId="0" borderId="7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2875872</xdr:colOff>
      <xdr:row>1</xdr:row>
      <xdr:rowOff>119063</xdr:rowOff>
    </xdr:from>
    <xdr:to>
      <xdr:col>1</xdr:col>
      <xdr:colOff>1809751</xdr:colOff>
      <xdr:row>7</xdr:row>
      <xdr:rowOff>129122</xdr:rowOff>
    </xdr:to>
    <xdr:pic>
      <xdr:nvPicPr>
        <xdr:cNvPr id="2" name="logoRRcolosFM_boxblue_без-частоты.png">
          <a:extLst>
            <a:ext uri="{FF2B5EF4-FFF2-40B4-BE49-F238E27FC236}">
              <a16:creationId xmlns:a16="http://schemas.microsoft.com/office/drawing/2014/main" id="{CBB96E77-3AE6-4849-8F23-E6DA41D65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5872" y="357188"/>
          <a:ext cx="2156504" cy="143880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zoomScale="70" zoomScaleNormal="70" workbookViewId="0">
      <selection activeCell="K179" sqref="K179"/>
    </sheetView>
  </sheetViews>
  <sheetFormatPr defaultRowHeight="15" x14ac:dyDescent="0.25"/>
  <cols>
    <col min="1" max="1" width="48.28515625" customWidth="1"/>
    <col min="2" max="2" width="61.140625" customWidth="1"/>
    <col min="3" max="3" width="18.28515625" customWidth="1"/>
    <col min="4" max="4" width="35.7109375" customWidth="1"/>
    <col min="5" max="11" width="4.7109375" customWidth="1"/>
    <col min="12" max="12" width="11.85546875" customWidth="1"/>
    <col min="13" max="13" width="13.42578125" customWidth="1"/>
    <col min="14" max="14" width="18.140625" customWidth="1"/>
    <col min="15" max="15" width="18.5703125" customWidth="1"/>
    <col min="16" max="16" width="32.5703125" customWidth="1"/>
  </cols>
  <sheetData>
    <row r="1" spans="1:16" ht="18.75" x14ac:dyDescent="0.3">
      <c r="A1" s="2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3"/>
      <c r="L1" s="3"/>
      <c r="M1" s="3"/>
      <c r="N1" s="3"/>
      <c r="O1" s="3"/>
    </row>
    <row r="2" spans="1:16" ht="18.75" x14ac:dyDescent="0.3">
      <c r="A2" s="2"/>
      <c r="B2" s="4"/>
      <c r="C2" s="4"/>
      <c r="D2" s="4"/>
      <c r="E2" s="4"/>
      <c r="F2" s="4"/>
      <c r="G2" s="4"/>
      <c r="H2" s="4"/>
      <c r="I2" s="4"/>
      <c r="J2" s="4"/>
      <c r="K2" s="3"/>
      <c r="L2" s="4"/>
      <c r="M2" s="4"/>
      <c r="N2" s="4"/>
      <c r="O2" s="3"/>
    </row>
    <row r="3" spans="1:16" ht="18.75" x14ac:dyDescent="0.3">
      <c r="A3" s="2"/>
      <c r="B3" s="4"/>
      <c r="C3" s="4"/>
      <c r="D3" s="4"/>
      <c r="E3" s="4"/>
      <c r="F3" s="4"/>
      <c r="G3" s="4"/>
      <c r="H3" s="4"/>
      <c r="I3" s="4"/>
      <c r="J3" s="4"/>
      <c r="K3" s="3"/>
      <c r="L3" s="4"/>
      <c r="M3" s="4"/>
      <c r="N3" s="4"/>
      <c r="O3" s="3"/>
    </row>
    <row r="4" spans="1:16" ht="18.75" x14ac:dyDescent="0.3">
      <c r="A4" s="5" t="s">
        <v>1</v>
      </c>
      <c r="B4" s="6"/>
      <c r="C4" s="7"/>
      <c r="D4" s="7"/>
      <c r="E4" s="7"/>
      <c r="F4" s="7"/>
      <c r="G4" s="7"/>
      <c r="H4" s="7"/>
      <c r="I4" s="7"/>
      <c r="J4" s="8"/>
      <c r="K4" s="8"/>
      <c r="L4" s="7"/>
      <c r="M4" s="7"/>
      <c r="N4" s="8"/>
      <c r="O4" s="8"/>
    </row>
    <row r="5" spans="1:16" ht="18.75" x14ac:dyDescent="0.3">
      <c r="A5" s="9" t="s">
        <v>2</v>
      </c>
      <c r="B5" s="6"/>
      <c r="C5" s="10"/>
      <c r="D5" s="7"/>
      <c r="E5" s="7"/>
      <c r="F5" s="7"/>
      <c r="G5" s="7"/>
      <c r="H5" s="7"/>
      <c r="I5" s="7"/>
      <c r="J5" s="8"/>
      <c r="K5" s="8"/>
      <c r="L5" s="7"/>
      <c r="M5" s="7"/>
      <c r="N5" s="8"/>
      <c r="O5" s="8"/>
    </row>
    <row r="6" spans="1:16" ht="18.75" x14ac:dyDescent="0.3">
      <c r="A6" s="5" t="s">
        <v>3</v>
      </c>
      <c r="B6" s="6"/>
      <c r="C6" s="7"/>
      <c r="D6" s="7"/>
      <c r="E6" s="7"/>
      <c r="F6" s="7"/>
      <c r="G6" s="7"/>
      <c r="H6" s="7"/>
      <c r="I6" s="7"/>
      <c r="J6" s="8"/>
      <c r="K6" s="8"/>
      <c r="L6" s="7"/>
      <c r="M6" s="7"/>
      <c r="N6" s="8"/>
      <c r="O6" s="8"/>
    </row>
    <row r="7" spans="1:16" ht="18.75" x14ac:dyDescent="0.3">
      <c r="A7" s="11" t="s">
        <v>4</v>
      </c>
      <c r="B7" s="6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12"/>
      <c r="O7" s="12"/>
    </row>
    <row r="8" spans="1:16" ht="18.75" x14ac:dyDescent="0.3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4" t="s">
        <v>5</v>
      </c>
      <c r="N8" s="84"/>
      <c r="O8" s="84"/>
    </row>
    <row r="9" spans="1:16" ht="15.75" x14ac:dyDescent="0.25">
      <c r="A9" s="85" t="s">
        <v>6</v>
      </c>
      <c r="B9" s="85" t="s">
        <v>7</v>
      </c>
      <c r="C9" s="85" t="s">
        <v>8</v>
      </c>
      <c r="D9" s="85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85" t="s">
        <v>17</v>
      </c>
      <c r="M9" s="85" t="s">
        <v>18</v>
      </c>
      <c r="N9" s="86" t="s">
        <v>19</v>
      </c>
      <c r="O9" s="87" t="s">
        <v>20</v>
      </c>
      <c r="P9" s="87" t="s">
        <v>21</v>
      </c>
    </row>
    <row r="10" spans="1:16" ht="15.75" x14ac:dyDescent="0.25">
      <c r="A10" s="85"/>
      <c r="B10" s="85"/>
      <c r="C10" s="85"/>
      <c r="D10" s="85"/>
      <c r="E10" s="85" t="s">
        <v>22</v>
      </c>
      <c r="F10" s="85"/>
      <c r="G10" s="85"/>
      <c r="H10" s="85"/>
      <c r="I10" s="85"/>
      <c r="J10" s="85"/>
      <c r="K10" s="85"/>
      <c r="L10" s="85"/>
      <c r="M10" s="85"/>
      <c r="N10" s="86"/>
      <c r="O10" s="87"/>
      <c r="P10" s="87"/>
    </row>
    <row r="11" spans="1:16" ht="15.75" x14ac:dyDescent="0.25">
      <c r="A11" s="88" t="s">
        <v>23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6" ht="31.5" x14ac:dyDescent="0.25">
      <c r="A12" s="14" t="s">
        <v>24</v>
      </c>
      <c r="B12" s="90" t="s">
        <v>25</v>
      </c>
      <c r="C12" s="15" t="s">
        <v>26</v>
      </c>
      <c r="D12" s="16" t="s">
        <v>27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8"/>
      <c r="K12" s="18"/>
      <c r="L12" s="19">
        <v>2</v>
      </c>
      <c r="M12" s="19">
        <v>10</v>
      </c>
      <c r="N12" s="91">
        <f>O12/5</f>
        <v>167400</v>
      </c>
      <c r="O12" s="91">
        <f>837000</f>
        <v>837000</v>
      </c>
      <c r="P12" s="94">
        <v>1437000</v>
      </c>
    </row>
    <row r="13" spans="1:16" ht="31.5" x14ac:dyDescent="0.25">
      <c r="A13" s="14" t="s">
        <v>28</v>
      </c>
      <c r="B13" s="90"/>
      <c r="C13" s="15" t="s">
        <v>26</v>
      </c>
      <c r="D13" s="16" t="s">
        <v>27</v>
      </c>
      <c r="E13" s="17">
        <v>2</v>
      </c>
      <c r="F13" s="17">
        <v>2</v>
      </c>
      <c r="G13" s="17">
        <v>2</v>
      </c>
      <c r="H13" s="17">
        <v>2</v>
      </c>
      <c r="I13" s="17">
        <v>2</v>
      </c>
      <c r="J13" s="18"/>
      <c r="K13" s="18"/>
      <c r="L13" s="19">
        <v>2</v>
      </c>
      <c r="M13" s="19">
        <v>10</v>
      </c>
      <c r="N13" s="92"/>
      <c r="O13" s="92"/>
      <c r="P13" s="95"/>
    </row>
    <row r="14" spans="1:16" ht="31.5" x14ac:dyDescent="0.25">
      <c r="A14" s="14" t="s">
        <v>29</v>
      </c>
      <c r="B14" s="90"/>
      <c r="C14" s="15" t="s">
        <v>26</v>
      </c>
      <c r="D14" s="16" t="s">
        <v>27</v>
      </c>
      <c r="E14" s="17">
        <v>2</v>
      </c>
      <c r="F14" s="17">
        <v>2</v>
      </c>
      <c r="G14" s="17">
        <v>2</v>
      </c>
      <c r="H14" s="17">
        <v>2</v>
      </c>
      <c r="I14" s="17">
        <v>2</v>
      </c>
      <c r="J14" s="18"/>
      <c r="K14" s="18"/>
      <c r="L14" s="19">
        <v>2</v>
      </c>
      <c r="M14" s="19">
        <v>10</v>
      </c>
      <c r="N14" s="93"/>
      <c r="O14" s="93"/>
      <c r="P14" s="95"/>
    </row>
    <row r="15" spans="1:16" ht="47.25" x14ac:dyDescent="0.25">
      <c r="A15" s="20" t="s">
        <v>30</v>
      </c>
      <c r="B15" s="90"/>
      <c r="C15" s="21" t="s">
        <v>26</v>
      </c>
      <c r="D15" s="16" t="s">
        <v>31</v>
      </c>
      <c r="E15" s="22">
        <v>4</v>
      </c>
      <c r="F15" s="22">
        <v>4</v>
      </c>
      <c r="G15" s="22">
        <v>4</v>
      </c>
      <c r="H15" s="22">
        <v>4</v>
      </c>
      <c r="I15" s="22">
        <v>4</v>
      </c>
      <c r="J15" s="18"/>
      <c r="K15" s="18"/>
      <c r="L15" s="19">
        <v>4</v>
      </c>
      <c r="M15" s="19">
        <v>20</v>
      </c>
      <c r="N15" s="23">
        <v>120000</v>
      </c>
      <c r="O15" s="23">
        <v>600000</v>
      </c>
      <c r="P15" s="96"/>
    </row>
    <row r="16" spans="1:16" ht="15.75" x14ac:dyDescent="0.25">
      <c r="A16" s="97" t="s">
        <v>32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4"/>
    </row>
    <row r="17" spans="1:16" ht="31.5" x14ac:dyDescent="0.25">
      <c r="A17" s="14" t="s">
        <v>24</v>
      </c>
      <c r="B17" s="98" t="s">
        <v>25</v>
      </c>
      <c r="C17" s="15" t="s">
        <v>26</v>
      </c>
      <c r="D17" s="16" t="s">
        <v>27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8"/>
      <c r="K17" s="18"/>
      <c r="L17" s="19">
        <v>2</v>
      </c>
      <c r="M17" s="100">
        <v>25</v>
      </c>
      <c r="N17" s="25">
        <f>O17/5</f>
        <v>55800</v>
      </c>
      <c r="O17" s="25">
        <f>279000</f>
        <v>279000</v>
      </c>
      <c r="P17" s="101">
        <v>729000</v>
      </c>
    </row>
    <row r="18" spans="1:16" ht="47.25" x14ac:dyDescent="0.25">
      <c r="A18" s="20" t="s">
        <v>33</v>
      </c>
      <c r="B18" s="99"/>
      <c r="C18" s="21" t="s">
        <v>26</v>
      </c>
      <c r="D18" s="16" t="s">
        <v>31</v>
      </c>
      <c r="E18" s="22">
        <v>3</v>
      </c>
      <c r="F18" s="22">
        <v>3</v>
      </c>
      <c r="G18" s="22">
        <v>3</v>
      </c>
      <c r="H18" s="22">
        <v>3</v>
      </c>
      <c r="I18" s="22">
        <v>3</v>
      </c>
      <c r="J18" s="18"/>
      <c r="K18" s="18"/>
      <c r="L18" s="19">
        <v>3</v>
      </c>
      <c r="M18" s="100"/>
      <c r="N18" s="25">
        <v>90000</v>
      </c>
      <c r="O18" s="25">
        <v>450000</v>
      </c>
      <c r="P18" s="101"/>
    </row>
    <row r="19" spans="1:16" ht="31.5" x14ac:dyDescent="0.25">
      <c r="A19" s="14" t="s">
        <v>34</v>
      </c>
      <c r="B19" s="99"/>
      <c r="C19" s="15" t="s">
        <v>26</v>
      </c>
      <c r="D19" s="16" t="s">
        <v>27</v>
      </c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8"/>
      <c r="K19" s="18"/>
      <c r="L19" s="19">
        <v>2</v>
      </c>
      <c r="M19" s="100">
        <v>25</v>
      </c>
      <c r="N19" s="25">
        <f>O19/5</f>
        <v>55800</v>
      </c>
      <c r="O19" s="25">
        <f>279000</f>
        <v>279000</v>
      </c>
      <c r="P19" s="101">
        <v>729000</v>
      </c>
    </row>
    <row r="20" spans="1:16" ht="47.25" x14ac:dyDescent="0.25">
      <c r="A20" s="20" t="s">
        <v>30</v>
      </c>
      <c r="B20" s="99"/>
      <c r="C20" s="21" t="s">
        <v>26</v>
      </c>
      <c r="D20" s="16" t="s">
        <v>35</v>
      </c>
      <c r="E20" s="22">
        <v>3</v>
      </c>
      <c r="F20" s="22">
        <v>3</v>
      </c>
      <c r="G20" s="22">
        <v>3</v>
      </c>
      <c r="H20" s="22">
        <v>3</v>
      </c>
      <c r="I20" s="22">
        <v>3</v>
      </c>
      <c r="J20" s="18"/>
      <c r="K20" s="18"/>
      <c r="L20" s="19">
        <v>3</v>
      </c>
      <c r="M20" s="100"/>
      <c r="N20" s="25">
        <v>90000</v>
      </c>
      <c r="O20" s="25">
        <v>450000</v>
      </c>
      <c r="P20" s="101"/>
    </row>
    <row r="21" spans="1:16" ht="31.5" x14ac:dyDescent="0.25">
      <c r="A21" s="14" t="s">
        <v>36</v>
      </c>
      <c r="B21" s="99"/>
      <c r="C21" s="15" t="s">
        <v>26</v>
      </c>
      <c r="D21" s="16" t="s">
        <v>27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8"/>
      <c r="K21" s="18"/>
      <c r="L21" s="19">
        <v>2</v>
      </c>
      <c r="M21" s="102">
        <v>25</v>
      </c>
      <c r="N21" s="25">
        <f>O21/5</f>
        <v>55800</v>
      </c>
      <c r="O21" s="25">
        <f>279000</f>
        <v>279000</v>
      </c>
      <c r="P21" s="101">
        <v>729000</v>
      </c>
    </row>
    <row r="22" spans="1:16" ht="47.25" x14ac:dyDescent="0.25">
      <c r="A22" s="20" t="s">
        <v>30</v>
      </c>
      <c r="B22" s="99"/>
      <c r="C22" s="26" t="s">
        <v>26</v>
      </c>
      <c r="D22" s="16" t="s">
        <v>35</v>
      </c>
      <c r="E22" s="22">
        <v>3</v>
      </c>
      <c r="F22" s="22">
        <v>3</v>
      </c>
      <c r="G22" s="22">
        <v>3</v>
      </c>
      <c r="H22" s="22">
        <v>3</v>
      </c>
      <c r="I22" s="22">
        <v>3</v>
      </c>
      <c r="J22" s="18"/>
      <c r="K22" s="18"/>
      <c r="L22" s="27">
        <v>3</v>
      </c>
      <c r="M22" s="102"/>
      <c r="N22" s="25">
        <v>90000</v>
      </c>
      <c r="O22" s="25">
        <v>450000</v>
      </c>
      <c r="P22" s="101"/>
    </row>
    <row r="23" spans="1:16" ht="15.75" x14ac:dyDescent="0.25">
      <c r="A23" s="97" t="s">
        <v>37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24"/>
    </row>
    <row r="24" spans="1:16" ht="31.5" x14ac:dyDescent="0.25">
      <c r="A24" s="14" t="s">
        <v>38</v>
      </c>
      <c r="B24" s="103" t="s">
        <v>39</v>
      </c>
      <c r="C24" s="28" t="s">
        <v>26</v>
      </c>
      <c r="D24" s="29" t="s">
        <v>27</v>
      </c>
      <c r="E24" s="30">
        <v>2</v>
      </c>
      <c r="F24" s="31"/>
      <c r="G24" s="31"/>
      <c r="H24" s="31"/>
      <c r="I24" s="31"/>
      <c r="J24" s="31"/>
      <c r="K24" s="31"/>
      <c r="L24" s="32">
        <v>2</v>
      </c>
      <c r="M24" s="105">
        <v>5</v>
      </c>
      <c r="N24" s="23">
        <f>O24/1</f>
        <v>55800</v>
      </c>
      <c r="O24" s="23">
        <f>55800</f>
        <v>55800</v>
      </c>
      <c r="P24" s="106">
        <f>55800+3*30000</f>
        <v>145800</v>
      </c>
    </row>
    <row r="25" spans="1:16" ht="47.25" x14ac:dyDescent="0.25">
      <c r="A25" s="33" t="s">
        <v>30</v>
      </c>
      <c r="B25" s="104"/>
      <c r="C25" s="34" t="s">
        <v>26</v>
      </c>
      <c r="D25" s="29" t="s">
        <v>35</v>
      </c>
      <c r="E25" s="35">
        <v>3</v>
      </c>
      <c r="F25" s="31"/>
      <c r="G25" s="31"/>
      <c r="H25" s="31"/>
      <c r="I25" s="31"/>
      <c r="J25" s="31"/>
      <c r="K25" s="31"/>
      <c r="L25" s="32">
        <v>3</v>
      </c>
      <c r="M25" s="105"/>
      <c r="N25" s="23">
        <v>90000</v>
      </c>
      <c r="O25" s="23">
        <v>90000</v>
      </c>
      <c r="P25" s="106"/>
    </row>
    <row r="26" spans="1:16" ht="31.5" x14ac:dyDescent="0.25">
      <c r="A26" s="36" t="s">
        <v>40</v>
      </c>
      <c r="B26" s="98" t="s">
        <v>41</v>
      </c>
      <c r="C26" s="28" t="s">
        <v>26</v>
      </c>
      <c r="D26" s="29" t="s">
        <v>27</v>
      </c>
      <c r="E26" s="31"/>
      <c r="F26" s="30">
        <v>2</v>
      </c>
      <c r="G26" s="31"/>
      <c r="H26" s="31"/>
      <c r="I26" s="31"/>
      <c r="J26" s="31"/>
      <c r="K26" s="31"/>
      <c r="L26" s="32">
        <v>2</v>
      </c>
      <c r="M26" s="105">
        <v>5</v>
      </c>
      <c r="N26" s="23">
        <f>O26/1</f>
        <v>55800</v>
      </c>
      <c r="O26" s="23">
        <f>55800</f>
        <v>55800</v>
      </c>
      <c r="P26" s="106">
        <f>55800+3*30000</f>
        <v>145800</v>
      </c>
    </row>
    <row r="27" spans="1:16" ht="47.25" x14ac:dyDescent="0.25">
      <c r="A27" s="33" t="s">
        <v>30</v>
      </c>
      <c r="B27" s="107"/>
      <c r="C27" s="34" t="s">
        <v>26</v>
      </c>
      <c r="D27" s="29" t="s">
        <v>35</v>
      </c>
      <c r="E27" s="31"/>
      <c r="F27" s="35">
        <v>3</v>
      </c>
      <c r="G27" s="31"/>
      <c r="H27" s="31"/>
      <c r="I27" s="31"/>
      <c r="J27" s="31"/>
      <c r="K27" s="31"/>
      <c r="L27" s="32">
        <v>3</v>
      </c>
      <c r="M27" s="105"/>
      <c r="N27" s="23">
        <v>90000</v>
      </c>
      <c r="O27" s="23">
        <v>90000</v>
      </c>
      <c r="P27" s="106"/>
    </row>
    <row r="28" spans="1:16" ht="31.5" x14ac:dyDescent="0.25">
      <c r="A28" s="36" t="s">
        <v>42</v>
      </c>
      <c r="B28" s="103" t="s">
        <v>43</v>
      </c>
      <c r="C28" s="28" t="s">
        <v>26</v>
      </c>
      <c r="D28" s="29" t="s">
        <v>27</v>
      </c>
      <c r="E28" s="31"/>
      <c r="F28" s="31"/>
      <c r="G28" s="30">
        <v>2</v>
      </c>
      <c r="H28" s="31"/>
      <c r="I28" s="31"/>
      <c r="J28" s="31"/>
      <c r="K28" s="31"/>
      <c r="L28" s="32">
        <v>2</v>
      </c>
      <c r="M28" s="105">
        <v>5</v>
      </c>
      <c r="N28" s="23">
        <f>O28/1</f>
        <v>55800</v>
      </c>
      <c r="O28" s="23">
        <f>55800</f>
        <v>55800</v>
      </c>
      <c r="P28" s="106">
        <f>55800+3*30000</f>
        <v>145800</v>
      </c>
    </row>
    <row r="29" spans="1:16" ht="47.25" x14ac:dyDescent="0.25">
      <c r="A29" s="33" t="s">
        <v>30</v>
      </c>
      <c r="B29" s="104"/>
      <c r="C29" s="34" t="s">
        <v>26</v>
      </c>
      <c r="D29" s="29" t="s">
        <v>35</v>
      </c>
      <c r="E29" s="31"/>
      <c r="F29" s="31"/>
      <c r="G29" s="35">
        <v>3</v>
      </c>
      <c r="H29" s="31"/>
      <c r="I29" s="31"/>
      <c r="J29" s="31"/>
      <c r="K29" s="31"/>
      <c r="L29" s="32">
        <v>3</v>
      </c>
      <c r="M29" s="105"/>
      <c r="N29" s="23">
        <v>90000</v>
      </c>
      <c r="O29" s="23">
        <v>90000</v>
      </c>
      <c r="P29" s="106"/>
    </row>
    <row r="30" spans="1:16" ht="31.5" x14ac:dyDescent="0.25">
      <c r="A30" s="14" t="s">
        <v>44</v>
      </c>
      <c r="B30" s="98" t="s">
        <v>45</v>
      </c>
      <c r="C30" s="28" t="s">
        <v>26</v>
      </c>
      <c r="D30" s="29" t="s">
        <v>27</v>
      </c>
      <c r="E30" s="31"/>
      <c r="F30" s="31"/>
      <c r="G30" s="31"/>
      <c r="H30" s="30">
        <v>2</v>
      </c>
      <c r="I30" s="31"/>
      <c r="J30" s="31"/>
      <c r="K30" s="31"/>
      <c r="L30" s="32">
        <v>2</v>
      </c>
      <c r="M30" s="105">
        <v>5</v>
      </c>
      <c r="N30" s="23">
        <f>O30/1</f>
        <v>55800</v>
      </c>
      <c r="O30" s="23">
        <f>55800</f>
        <v>55800</v>
      </c>
      <c r="P30" s="106">
        <f>55800+3*30000</f>
        <v>145800</v>
      </c>
    </row>
    <row r="31" spans="1:16" ht="47.25" x14ac:dyDescent="0.25">
      <c r="A31" s="33" t="s">
        <v>30</v>
      </c>
      <c r="B31" s="107"/>
      <c r="C31" s="34" t="s">
        <v>26</v>
      </c>
      <c r="D31" s="29" t="s">
        <v>35</v>
      </c>
      <c r="E31" s="31"/>
      <c r="F31" s="31"/>
      <c r="G31" s="31"/>
      <c r="H31" s="35">
        <v>3</v>
      </c>
      <c r="I31" s="31"/>
      <c r="J31" s="31"/>
      <c r="K31" s="31"/>
      <c r="L31" s="32">
        <v>3</v>
      </c>
      <c r="M31" s="105"/>
      <c r="N31" s="23">
        <v>90000</v>
      </c>
      <c r="O31" s="23">
        <v>90000</v>
      </c>
      <c r="P31" s="106"/>
    </row>
    <row r="32" spans="1:16" ht="31.5" x14ac:dyDescent="0.25">
      <c r="A32" s="14" t="s">
        <v>46</v>
      </c>
      <c r="B32" s="98" t="s">
        <v>47</v>
      </c>
      <c r="C32" s="28" t="s">
        <v>26</v>
      </c>
      <c r="D32" s="29" t="s">
        <v>27</v>
      </c>
      <c r="E32" s="31"/>
      <c r="F32" s="31"/>
      <c r="G32" s="31"/>
      <c r="H32" s="31"/>
      <c r="I32" s="30">
        <v>2</v>
      </c>
      <c r="J32" s="31"/>
      <c r="K32" s="31"/>
      <c r="L32" s="32">
        <v>2</v>
      </c>
      <c r="M32" s="105">
        <v>5</v>
      </c>
      <c r="N32" s="23">
        <f>O32/1</f>
        <v>55800</v>
      </c>
      <c r="O32" s="23">
        <f>55800</f>
        <v>55800</v>
      </c>
      <c r="P32" s="106">
        <f>55800+3*30000</f>
        <v>145800</v>
      </c>
    </row>
    <row r="33" spans="1:16" ht="47.25" x14ac:dyDescent="0.25">
      <c r="A33" s="33" t="s">
        <v>30</v>
      </c>
      <c r="B33" s="107"/>
      <c r="C33" s="34" t="s">
        <v>26</v>
      </c>
      <c r="D33" s="29" t="s">
        <v>35</v>
      </c>
      <c r="E33" s="31"/>
      <c r="F33" s="31"/>
      <c r="G33" s="31"/>
      <c r="H33" s="31"/>
      <c r="I33" s="35">
        <v>3</v>
      </c>
      <c r="J33" s="31"/>
      <c r="K33" s="31"/>
      <c r="L33" s="32">
        <v>3</v>
      </c>
      <c r="M33" s="105"/>
      <c r="N33" s="23">
        <v>90000</v>
      </c>
      <c r="O33" s="23">
        <v>90000</v>
      </c>
      <c r="P33" s="106"/>
    </row>
    <row r="34" spans="1:16" ht="31.5" x14ac:dyDescent="0.25">
      <c r="A34" s="36" t="s">
        <v>48</v>
      </c>
      <c r="B34" s="103" t="s">
        <v>49</v>
      </c>
      <c r="C34" s="28" t="s">
        <v>26</v>
      </c>
      <c r="D34" s="29" t="s">
        <v>27</v>
      </c>
      <c r="E34" s="30">
        <v>2</v>
      </c>
      <c r="F34" s="30">
        <v>2</v>
      </c>
      <c r="G34" s="30">
        <v>2</v>
      </c>
      <c r="H34" s="30">
        <v>2</v>
      </c>
      <c r="I34" s="30">
        <v>2</v>
      </c>
      <c r="J34" s="31"/>
      <c r="K34" s="31"/>
      <c r="L34" s="32">
        <v>2</v>
      </c>
      <c r="M34" s="108">
        <v>25</v>
      </c>
      <c r="N34" s="23">
        <f>O34/5</f>
        <v>55800</v>
      </c>
      <c r="O34" s="23">
        <f>279000</f>
        <v>279000</v>
      </c>
      <c r="P34" s="106">
        <v>729000</v>
      </c>
    </row>
    <row r="35" spans="1:16" ht="47.25" x14ac:dyDescent="0.25">
      <c r="A35" s="33" t="s">
        <v>30</v>
      </c>
      <c r="B35" s="104"/>
      <c r="C35" s="37" t="s">
        <v>26</v>
      </c>
      <c r="D35" s="29" t="s">
        <v>35</v>
      </c>
      <c r="E35" s="35">
        <v>3</v>
      </c>
      <c r="F35" s="35">
        <v>3</v>
      </c>
      <c r="G35" s="35">
        <v>3</v>
      </c>
      <c r="H35" s="35">
        <v>3</v>
      </c>
      <c r="I35" s="35">
        <v>3</v>
      </c>
      <c r="J35" s="31"/>
      <c r="K35" s="31"/>
      <c r="L35" s="38">
        <v>3</v>
      </c>
      <c r="M35" s="108"/>
      <c r="N35" s="23">
        <v>90000</v>
      </c>
      <c r="O35" s="23">
        <v>450000</v>
      </c>
      <c r="P35" s="106"/>
    </row>
    <row r="36" spans="1:16" ht="31.5" x14ac:dyDescent="0.25">
      <c r="A36" s="36" t="s">
        <v>50</v>
      </c>
      <c r="B36" s="103" t="s">
        <v>51</v>
      </c>
      <c r="C36" s="28" t="s">
        <v>26</v>
      </c>
      <c r="D36" s="29" t="s">
        <v>27</v>
      </c>
      <c r="E36" s="31"/>
      <c r="F36" s="31"/>
      <c r="G36" s="31"/>
      <c r="H36" s="31"/>
      <c r="I36" s="30">
        <v>2</v>
      </c>
      <c r="J36" s="31"/>
      <c r="K36" s="31"/>
      <c r="L36" s="32">
        <v>2</v>
      </c>
      <c r="M36" s="105">
        <v>5</v>
      </c>
      <c r="N36" s="23">
        <f>O36/1</f>
        <v>55800</v>
      </c>
      <c r="O36" s="23">
        <f>55800</f>
        <v>55800</v>
      </c>
      <c r="P36" s="106">
        <v>145800</v>
      </c>
    </row>
    <row r="37" spans="1:16" ht="47.25" x14ac:dyDescent="0.25">
      <c r="A37" s="33" t="s">
        <v>30</v>
      </c>
      <c r="B37" s="104"/>
      <c r="C37" s="34" t="s">
        <v>26</v>
      </c>
      <c r="D37" s="29" t="s">
        <v>35</v>
      </c>
      <c r="E37" s="31"/>
      <c r="F37" s="31"/>
      <c r="G37" s="31"/>
      <c r="H37" s="31"/>
      <c r="I37" s="35">
        <v>3</v>
      </c>
      <c r="J37" s="31"/>
      <c r="K37" s="31"/>
      <c r="L37" s="32">
        <v>3</v>
      </c>
      <c r="M37" s="105"/>
      <c r="N37" s="23">
        <v>90000</v>
      </c>
      <c r="O37" s="23">
        <v>90000</v>
      </c>
      <c r="P37" s="106"/>
    </row>
    <row r="38" spans="1:16" ht="15.75" x14ac:dyDescent="0.25">
      <c r="A38" s="97" t="s">
        <v>52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6" ht="31.5" x14ac:dyDescent="0.25">
      <c r="A39" s="36" t="s">
        <v>53</v>
      </c>
      <c r="B39" s="109" t="s">
        <v>54</v>
      </c>
      <c r="C39" s="28" t="s">
        <v>26</v>
      </c>
      <c r="D39" s="29" t="s">
        <v>27</v>
      </c>
      <c r="E39" s="31"/>
      <c r="F39" s="31"/>
      <c r="G39" s="31"/>
      <c r="H39" s="31"/>
      <c r="I39" s="31"/>
      <c r="J39" s="30">
        <v>2</v>
      </c>
      <c r="K39" s="30">
        <v>2</v>
      </c>
      <c r="L39" s="32">
        <v>2</v>
      </c>
      <c r="M39" s="32">
        <v>4</v>
      </c>
      <c r="N39" s="106">
        <f>O39/2</f>
        <v>111600</v>
      </c>
      <c r="O39" s="106">
        <f>223200</f>
        <v>223200</v>
      </c>
      <c r="P39" s="91">
        <f>O39+O41</f>
        <v>463200</v>
      </c>
    </row>
    <row r="40" spans="1:16" ht="31.5" x14ac:dyDescent="0.25">
      <c r="A40" s="36" t="s">
        <v>55</v>
      </c>
      <c r="B40" s="109"/>
      <c r="C40" s="28" t="s">
        <v>26</v>
      </c>
      <c r="D40" s="29" t="s">
        <v>27</v>
      </c>
      <c r="E40" s="31"/>
      <c r="F40" s="31"/>
      <c r="G40" s="31"/>
      <c r="H40" s="31"/>
      <c r="I40" s="31"/>
      <c r="J40" s="30">
        <v>2</v>
      </c>
      <c r="K40" s="30">
        <v>2</v>
      </c>
      <c r="L40" s="32">
        <v>2</v>
      </c>
      <c r="M40" s="32">
        <v>4</v>
      </c>
      <c r="N40" s="106"/>
      <c r="O40" s="106"/>
      <c r="P40" s="92"/>
    </row>
    <row r="41" spans="1:16" ht="47.25" x14ac:dyDescent="0.25">
      <c r="A41" s="33" t="s">
        <v>56</v>
      </c>
      <c r="B41" s="109"/>
      <c r="C41" s="34" t="s">
        <v>26</v>
      </c>
      <c r="D41" s="29" t="s">
        <v>31</v>
      </c>
      <c r="E41" s="31"/>
      <c r="F41" s="31"/>
      <c r="G41" s="31"/>
      <c r="H41" s="31"/>
      <c r="I41" s="31"/>
      <c r="J41" s="35">
        <v>4</v>
      </c>
      <c r="K41" s="35">
        <v>4</v>
      </c>
      <c r="L41" s="32">
        <v>4</v>
      </c>
      <c r="M41" s="32">
        <v>8</v>
      </c>
      <c r="N41" s="23">
        <v>120000</v>
      </c>
      <c r="O41" s="23">
        <v>240000</v>
      </c>
      <c r="P41" s="93"/>
    </row>
    <row r="42" spans="1:16" ht="15.75" x14ac:dyDescent="0.25">
      <c r="A42" s="97" t="s">
        <v>57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6" ht="31.5" x14ac:dyDescent="0.25">
      <c r="A43" s="36" t="s">
        <v>53</v>
      </c>
      <c r="B43" s="90" t="s">
        <v>58</v>
      </c>
      <c r="C43" s="28" t="s">
        <v>26</v>
      </c>
      <c r="D43" s="29" t="s">
        <v>27</v>
      </c>
      <c r="E43" s="31"/>
      <c r="F43" s="31"/>
      <c r="G43" s="31"/>
      <c r="H43" s="31"/>
      <c r="I43" s="31"/>
      <c r="J43" s="30">
        <v>2</v>
      </c>
      <c r="K43" s="30">
        <v>2</v>
      </c>
      <c r="L43" s="32">
        <v>2</v>
      </c>
      <c r="M43" s="110">
        <v>12</v>
      </c>
      <c r="N43" s="23">
        <f>O43/2</f>
        <v>55800</v>
      </c>
      <c r="O43" s="23">
        <v>111600</v>
      </c>
      <c r="P43" s="106">
        <f>O44+O43</f>
        <v>351600</v>
      </c>
    </row>
    <row r="44" spans="1:16" ht="47.25" x14ac:dyDescent="0.25">
      <c r="A44" s="33" t="s">
        <v>56</v>
      </c>
      <c r="B44" s="90"/>
      <c r="C44" s="34" t="s">
        <v>26</v>
      </c>
      <c r="D44" s="29" t="s">
        <v>31</v>
      </c>
      <c r="E44" s="31"/>
      <c r="F44" s="31"/>
      <c r="G44" s="31"/>
      <c r="H44" s="31"/>
      <c r="I44" s="31"/>
      <c r="J44" s="35">
        <v>4</v>
      </c>
      <c r="K44" s="35">
        <v>4</v>
      </c>
      <c r="L44" s="32">
        <v>4</v>
      </c>
      <c r="M44" s="111"/>
      <c r="N44" s="23">
        <v>120000</v>
      </c>
      <c r="O44" s="23">
        <v>240000</v>
      </c>
      <c r="P44" s="106"/>
    </row>
    <row r="45" spans="1:16" ht="31.5" x14ac:dyDescent="0.25">
      <c r="A45" s="36" t="s">
        <v>55</v>
      </c>
      <c r="B45" s="90"/>
      <c r="C45" s="28" t="s">
        <v>26</v>
      </c>
      <c r="D45" s="29" t="s">
        <v>27</v>
      </c>
      <c r="E45" s="31"/>
      <c r="F45" s="31"/>
      <c r="G45" s="31"/>
      <c r="H45" s="31"/>
      <c r="I45" s="31"/>
      <c r="J45" s="30">
        <v>2</v>
      </c>
      <c r="K45" s="30">
        <v>2</v>
      </c>
      <c r="L45" s="32">
        <v>2</v>
      </c>
      <c r="M45" s="110">
        <v>12</v>
      </c>
      <c r="N45" s="23">
        <f>O45/2</f>
        <v>55800</v>
      </c>
      <c r="O45" s="23">
        <v>111600</v>
      </c>
      <c r="P45" s="106">
        <f>O46+O45</f>
        <v>351600</v>
      </c>
    </row>
    <row r="46" spans="1:16" ht="47.25" x14ac:dyDescent="0.25">
      <c r="A46" s="33" t="s">
        <v>56</v>
      </c>
      <c r="B46" s="90"/>
      <c r="C46" s="34" t="s">
        <v>26</v>
      </c>
      <c r="D46" s="29" t="s">
        <v>31</v>
      </c>
      <c r="E46" s="31"/>
      <c r="F46" s="31"/>
      <c r="G46" s="31"/>
      <c r="H46" s="31"/>
      <c r="I46" s="31"/>
      <c r="J46" s="35">
        <v>4</v>
      </c>
      <c r="K46" s="35">
        <v>4</v>
      </c>
      <c r="L46" s="32">
        <v>4</v>
      </c>
      <c r="M46" s="111"/>
      <c r="N46" s="23">
        <v>120000</v>
      </c>
      <c r="O46" s="23">
        <v>240000</v>
      </c>
      <c r="P46" s="106"/>
    </row>
    <row r="47" spans="1:16" ht="15.75" x14ac:dyDescent="0.25">
      <c r="A47" s="112" t="s">
        <v>59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24"/>
    </row>
    <row r="48" spans="1:16" ht="31.5" x14ac:dyDescent="0.25">
      <c r="A48" s="39" t="s">
        <v>60</v>
      </c>
      <c r="B48" s="113" t="s">
        <v>61</v>
      </c>
      <c r="C48" s="28" t="s">
        <v>26</v>
      </c>
      <c r="D48" s="29" t="s">
        <v>27</v>
      </c>
      <c r="E48" s="30">
        <v>2</v>
      </c>
      <c r="F48" s="30">
        <v>2</v>
      </c>
      <c r="G48" s="30">
        <v>2</v>
      </c>
      <c r="H48" s="30">
        <v>2</v>
      </c>
      <c r="I48" s="17">
        <v>2</v>
      </c>
      <c r="J48" s="31"/>
      <c r="K48" s="31"/>
      <c r="L48" s="32">
        <v>2</v>
      </c>
      <c r="M48" s="115">
        <v>25</v>
      </c>
      <c r="N48" s="40">
        <v>55800</v>
      </c>
      <c r="O48" s="40">
        <f>N48*5</f>
        <v>279000</v>
      </c>
      <c r="P48" s="117">
        <f>O48+O49</f>
        <v>729000</v>
      </c>
    </row>
    <row r="49" spans="1:16" ht="47.25" x14ac:dyDescent="0.25">
      <c r="A49" s="33" t="s">
        <v>62</v>
      </c>
      <c r="B49" s="114"/>
      <c r="C49" s="37" t="s">
        <v>26</v>
      </c>
      <c r="D49" s="29" t="s">
        <v>31</v>
      </c>
      <c r="E49" s="35">
        <v>3</v>
      </c>
      <c r="F49" s="35">
        <v>3</v>
      </c>
      <c r="G49" s="35">
        <v>3</v>
      </c>
      <c r="H49" s="35">
        <v>3</v>
      </c>
      <c r="I49" s="22">
        <v>3</v>
      </c>
      <c r="J49" s="31"/>
      <c r="K49" s="31"/>
      <c r="L49" s="32">
        <v>3</v>
      </c>
      <c r="M49" s="116"/>
      <c r="N49" s="40">
        <v>90000</v>
      </c>
      <c r="O49" s="40">
        <f>N49*5</f>
        <v>450000</v>
      </c>
      <c r="P49" s="118"/>
    </row>
    <row r="50" spans="1:16" ht="31.5" x14ac:dyDescent="0.25">
      <c r="A50" s="39" t="s">
        <v>63</v>
      </c>
      <c r="B50" s="119" t="s">
        <v>61</v>
      </c>
      <c r="C50" s="41" t="s">
        <v>26</v>
      </c>
      <c r="D50" s="29" t="s">
        <v>27</v>
      </c>
      <c r="E50" s="30">
        <v>2</v>
      </c>
      <c r="F50" s="30">
        <v>2</v>
      </c>
      <c r="G50" s="30">
        <v>2</v>
      </c>
      <c r="H50" s="30">
        <v>2</v>
      </c>
      <c r="I50" s="31"/>
      <c r="J50" s="31"/>
      <c r="K50" s="31"/>
      <c r="L50" s="38">
        <v>2</v>
      </c>
      <c r="M50" s="120">
        <v>20</v>
      </c>
      <c r="N50" s="42">
        <f>O50/4</f>
        <v>37800</v>
      </c>
      <c r="O50" s="42">
        <f>151200</f>
        <v>151200</v>
      </c>
      <c r="P50" s="122">
        <v>511200</v>
      </c>
    </row>
    <row r="51" spans="1:16" ht="47.25" x14ac:dyDescent="0.25">
      <c r="A51" s="33" t="s">
        <v>62</v>
      </c>
      <c r="B51" s="119"/>
      <c r="C51" s="37" t="s">
        <v>26</v>
      </c>
      <c r="D51" s="29" t="s">
        <v>31</v>
      </c>
      <c r="E51" s="35">
        <v>3</v>
      </c>
      <c r="F51" s="35">
        <v>3</v>
      </c>
      <c r="G51" s="35">
        <v>3</v>
      </c>
      <c r="H51" s="35">
        <v>3</v>
      </c>
      <c r="I51" s="31"/>
      <c r="J51" s="31"/>
      <c r="K51" s="31"/>
      <c r="L51" s="38">
        <v>3</v>
      </c>
      <c r="M51" s="121"/>
      <c r="N51" s="42">
        <v>90000</v>
      </c>
      <c r="O51" s="42">
        <v>360000</v>
      </c>
      <c r="P51" s="123"/>
    </row>
    <row r="52" spans="1:16" ht="31.5" x14ac:dyDescent="0.25">
      <c r="A52" s="39" t="s">
        <v>64</v>
      </c>
      <c r="B52" s="119"/>
      <c r="C52" s="41" t="s">
        <v>26</v>
      </c>
      <c r="D52" s="29" t="s">
        <v>27</v>
      </c>
      <c r="E52" s="30">
        <v>2</v>
      </c>
      <c r="F52" s="30">
        <v>2</v>
      </c>
      <c r="G52" s="30">
        <v>2</v>
      </c>
      <c r="H52" s="30">
        <v>2</v>
      </c>
      <c r="I52" s="31"/>
      <c r="J52" s="31"/>
      <c r="K52" s="31"/>
      <c r="L52" s="38">
        <v>2</v>
      </c>
      <c r="M52" s="108">
        <v>20</v>
      </c>
      <c r="N52" s="42">
        <f>O52/4</f>
        <v>37800</v>
      </c>
      <c r="O52" s="42">
        <f>151200</f>
        <v>151200</v>
      </c>
      <c r="P52" s="124">
        <f>151200+12*30000</f>
        <v>511200</v>
      </c>
    </row>
    <row r="53" spans="1:16" ht="47.25" x14ac:dyDescent="0.25">
      <c r="A53" s="33" t="s">
        <v>65</v>
      </c>
      <c r="B53" s="119"/>
      <c r="C53" s="37" t="s">
        <v>26</v>
      </c>
      <c r="D53" s="29" t="s">
        <v>35</v>
      </c>
      <c r="E53" s="35">
        <v>3</v>
      </c>
      <c r="F53" s="35">
        <v>3</v>
      </c>
      <c r="G53" s="35">
        <v>3</v>
      </c>
      <c r="H53" s="35">
        <v>3</v>
      </c>
      <c r="I53" s="31"/>
      <c r="J53" s="31"/>
      <c r="K53" s="31"/>
      <c r="L53" s="38">
        <v>3</v>
      </c>
      <c r="M53" s="108"/>
      <c r="N53" s="42">
        <v>90000</v>
      </c>
      <c r="O53" s="42">
        <v>360000</v>
      </c>
      <c r="P53" s="124"/>
    </row>
    <row r="54" spans="1:16" ht="31.5" x14ac:dyDescent="0.25">
      <c r="A54" s="39" t="s">
        <v>66</v>
      </c>
      <c r="B54" s="103" t="s">
        <v>61</v>
      </c>
      <c r="C54" s="41" t="s">
        <v>67</v>
      </c>
      <c r="D54" s="29" t="s">
        <v>27</v>
      </c>
      <c r="E54" s="30">
        <v>2</v>
      </c>
      <c r="F54" s="30">
        <v>2</v>
      </c>
      <c r="G54" s="30">
        <v>2</v>
      </c>
      <c r="H54" s="30">
        <v>2</v>
      </c>
      <c r="I54" s="30">
        <v>2</v>
      </c>
      <c r="J54" s="31"/>
      <c r="K54" s="31"/>
      <c r="L54" s="38">
        <v>2</v>
      </c>
      <c r="M54" s="38">
        <v>10</v>
      </c>
      <c r="N54" s="42">
        <f>O54/5</f>
        <v>17280</v>
      </c>
      <c r="O54" s="42">
        <f>86400</f>
        <v>86400</v>
      </c>
      <c r="P54" s="124">
        <f>86400+20*25000</f>
        <v>586400</v>
      </c>
    </row>
    <row r="55" spans="1:16" ht="47.25" x14ac:dyDescent="0.25">
      <c r="A55" s="33" t="s">
        <v>68</v>
      </c>
      <c r="B55" s="125"/>
      <c r="C55" s="37" t="s">
        <v>67</v>
      </c>
      <c r="D55" s="29" t="s">
        <v>35</v>
      </c>
      <c r="E55" s="35">
        <v>4</v>
      </c>
      <c r="F55" s="35">
        <v>4</v>
      </c>
      <c r="G55" s="35">
        <v>4</v>
      </c>
      <c r="H55" s="35">
        <v>4</v>
      </c>
      <c r="I55" s="35">
        <v>4</v>
      </c>
      <c r="J55" s="31"/>
      <c r="K55" s="31"/>
      <c r="L55" s="38">
        <v>4</v>
      </c>
      <c r="M55" s="38">
        <v>20</v>
      </c>
      <c r="N55" s="42">
        <v>100000</v>
      </c>
      <c r="O55" s="42">
        <v>500000</v>
      </c>
      <c r="P55" s="124"/>
    </row>
    <row r="56" spans="1:16" ht="31.5" x14ac:dyDescent="0.25">
      <c r="A56" s="39" t="s">
        <v>66</v>
      </c>
      <c r="B56" s="125"/>
      <c r="C56" s="41" t="s">
        <v>67</v>
      </c>
      <c r="D56" s="29" t="s">
        <v>27</v>
      </c>
      <c r="E56" s="31"/>
      <c r="F56" s="31"/>
      <c r="G56" s="31"/>
      <c r="H56" s="31"/>
      <c r="I56" s="31"/>
      <c r="J56" s="30">
        <v>2</v>
      </c>
      <c r="K56" s="30">
        <v>2</v>
      </c>
      <c r="L56" s="38">
        <v>2</v>
      </c>
      <c r="M56" s="38">
        <v>4</v>
      </c>
      <c r="N56" s="42">
        <f>O56/2</f>
        <v>17280</v>
      </c>
      <c r="O56" s="42">
        <f>34560</f>
        <v>34560</v>
      </c>
      <c r="P56" s="122">
        <f>34560+12*25000</f>
        <v>334560</v>
      </c>
    </row>
    <row r="57" spans="1:16" ht="47.25" x14ac:dyDescent="0.25">
      <c r="A57" s="33" t="s">
        <v>68</v>
      </c>
      <c r="B57" s="104"/>
      <c r="C57" s="37" t="s">
        <v>67</v>
      </c>
      <c r="D57" s="29" t="s">
        <v>31</v>
      </c>
      <c r="E57" s="31"/>
      <c r="F57" s="31"/>
      <c r="G57" s="31"/>
      <c r="H57" s="31"/>
      <c r="I57" s="31"/>
      <c r="J57" s="35">
        <v>6</v>
      </c>
      <c r="K57" s="35">
        <v>6</v>
      </c>
      <c r="L57" s="38">
        <v>6</v>
      </c>
      <c r="M57" s="38">
        <v>12</v>
      </c>
      <c r="N57" s="42">
        <v>150000</v>
      </c>
      <c r="O57" s="42">
        <v>300000</v>
      </c>
      <c r="P57" s="123"/>
    </row>
    <row r="58" spans="1:16" ht="31.5" x14ac:dyDescent="0.25">
      <c r="A58" s="39" t="s">
        <v>69</v>
      </c>
      <c r="B58" s="103" t="s">
        <v>61</v>
      </c>
      <c r="C58" s="41" t="s">
        <v>26</v>
      </c>
      <c r="D58" s="29" t="s">
        <v>27</v>
      </c>
      <c r="E58" s="30">
        <v>2</v>
      </c>
      <c r="F58" s="30">
        <v>2</v>
      </c>
      <c r="G58" s="30">
        <v>2</v>
      </c>
      <c r="H58" s="30">
        <v>2</v>
      </c>
      <c r="I58" s="31"/>
      <c r="J58" s="31"/>
      <c r="K58" s="31"/>
      <c r="L58" s="38">
        <v>2</v>
      </c>
      <c r="M58" s="38">
        <v>8</v>
      </c>
      <c r="N58" s="42">
        <v>37800</v>
      </c>
      <c r="O58" s="42">
        <f>N58*4</f>
        <v>151200</v>
      </c>
      <c r="P58" s="122">
        <f>O58+O59</f>
        <v>631200</v>
      </c>
    </row>
    <row r="59" spans="1:16" ht="47.25" x14ac:dyDescent="0.25">
      <c r="A59" s="33" t="s">
        <v>68</v>
      </c>
      <c r="B59" s="125"/>
      <c r="C59" s="37" t="s">
        <v>26</v>
      </c>
      <c r="D59" s="29" t="s">
        <v>35</v>
      </c>
      <c r="E59" s="35">
        <v>4</v>
      </c>
      <c r="F59" s="35">
        <v>4</v>
      </c>
      <c r="G59" s="35">
        <v>4</v>
      </c>
      <c r="H59" s="35">
        <v>4</v>
      </c>
      <c r="I59" s="31"/>
      <c r="J59" s="31"/>
      <c r="K59" s="31"/>
      <c r="L59" s="38">
        <v>4</v>
      </c>
      <c r="M59" s="38">
        <v>8</v>
      </c>
      <c r="N59" s="42">
        <v>120000</v>
      </c>
      <c r="O59" s="42">
        <f>N59*4</f>
        <v>480000</v>
      </c>
      <c r="P59" s="123"/>
    </row>
    <row r="60" spans="1:16" ht="15.75" x14ac:dyDescent="0.25">
      <c r="A60" s="39" t="s">
        <v>69</v>
      </c>
      <c r="B60" s="125"/>
      <c r="C60" s="41" t="s">
        <v>26</v>
      </c>
      <c r="D60" s="29"/>
      <c r="E60" s="31"/>
      <c r="F60" s="31"/>
      <c r="G60" s="31"/>
      <c r="H60" s="31"/>
      <c r="I60" s="31"/>
      <c r="J60" s="30">
        <v>2</v>
      </c>
      <c r="K60" s="30">
        <v>2</v>
      </c>
      <c r="L60" s="38">
        <v>2</v>
      </c>
      <c r="M60" s="38">
        <v>4</v>
      </c>
      <c r="N60" s="42">
        <v>37800</v>
      </c>
      <c r="O60" s="42">
        <f>N60*2</f>
        <v>75600</v>
      </c>
      <c r="P60" s="122">
        <f>O60+O61</f>
        <v>435600</v>
      </c>
    </row>
    <row r="61" spans="1:16" ht="47.25" x14ac:dyDescent="0.25">
      <c r="A61" s="33" t="s">
        <v>68</v>
      </c>
      <c r="B61" s="104"/>
      <c r="C61" s="37" t="s">
        <v>26</v>
      </c>
      <c r="D61" s="29" t="s">
        <v>35</v>
      </c>
      <c r="E61" s="31"/>
      <c r="F61" s="31"/>
      <c r="G61" s="31"/>
      <c r="H61" s="31"/>
      <c r="I61" s="31"/>
      <c r="J61" s="35">
        <v>6</v>
      </c>
      <c r="K61" s="35">
        <v>6</v>
      </c>
      <c r="L61" s="38">
        <v>6</v>
      </c>
      <c r="M61" s="38">
        <v>12</v>
      </c>
      <c r="N61" s="42">
        <v>180000</v>
      </c>
      <c r="O61" s="42">
        <f>N61*2</f>
        <v>360000</v>
      </c>
      <c r="P61" s="123"/>
    </row>
    <row r="62" spans="1:16" ht="31.5" x14ac:dyDescent="0.25">
      <c r="A62" s="39" t="s">
        <v>70</v>
      </c>
      <c r="B62" s="103" t="s">
        <v>61</v>
      </c>
      <c r="C62" s="41" t="s">
        <v>26</v>
      </c>
      <c r="D62" s="29" t="s">
        <v>27</v>
      </c>
      <c r="E62" s="30">
        <v>2</v>
      </c>
      <c r="F62" s="30">
        <v>2</v>
      </c>
      <c r="G62" s="30">
        <v>2</v>
      </c>
      <c r="H62" s="30">
        <v>2</v>
      </c>
      <c r="I62" s="30">
        <v>2</v>
      </c>
      <c r="J62" s="31"/>
      <c r="K62" s="31"/>
      <c r="L62" s="38">
        <v>2</v>
      </c>
      <c r="M62" s="38">
        <v>10</v>
      </c>
      <c r="N62" s="42">
        <f>O62/5</f>
        <v>16200</v>
      </c>
      <c r="O62" s="42">
        <f>81000</f>
        <v>81000</v>
      </c>
      <c r="P62" s="124">
        <f>81000+20*30000</f>
        <v>681000</v>
      </c>
    </row>
    <row r="63" spans="1:16" ht="47.25" x14ac:dyDescent="0.25">
      <c r="A63" s="33" t="s">
        <v>68</v>
      </c>
      <c r="B63" s="125"/>
      <c r="C63" s="37" t="s">
        <v>26</v>
      </c>
      <c r="D63" s="29" t="s">
        <v>35</v>
      </c>
      <c r="E63" s="35">
        <v>4</v>
      </c>
      <c r="F63" s="35">
        <v>4</v>
      </c>
      <c r="G63" s="35">
        <v>4</v>
      </c>
      <c r="H63" s="35">
        <v>4</v>
      </c>
      <c r="I63" s="35">
        <v>4</v>
      </c>
      <c r="J63" s="31"/>
      <c r="K63" s="31"/>
      <c r="L63" s="38">
        <v>4</v>
      </c>
      <c r="M63" s="38">
        <v>20</v>
      </c>
      <c r="N63" s="42">
        <v>120000</v>
      </c>
      <c r="O63" s="42">
        <v>600000</v>
      </c>
      <c r="P63" s="124"/>
    </row>
    <row r="64" spans="1:16" ht="31.5" x14ac:dyDescent="0.25">
      <c r="A64" s="39" t="s">
        <v>70</v>
      </c>
      <c r="B64" s="125"/>
      <c r="C64" s="41" t="s">
        <v>26</v>
      </c>
      <c r="D64" s="29" t="s">
        <v>27</v>
      </c>
      <c r="E64" s="31"/>
      <c r="F64" s="31"/>
      <c r="G64" s="31"/>
      <c r="H64" s="31"/>
      <c r="I64" s="31"/>
      <c r="J64" s="30">
        <v>2</v>
      </c>
      <c r="K64" s="30">
        <v>2</v>
      </c>
      <c r="L64" s="38">
        <v>2</v>
      </c>
      <c r="M64" s="38">
        <v>4</v>
      </c>
      <c r="N64" s="42">
        <f>O64/2</f>
        <v>16200</v>
      </c>
      <c r="O64" s="42">
        <f>32400</f>
        <v>32400</v>
      </c>
      <c r="P64" s="124">
        <f>32400+12*30000</f>
        <v>392400</v>
      </c>
    </row>
    <row r="65" spans="1:16" ht="47.25" x14ac:dyDescent="0.25">
      <c r="A65" s="33" t="s">
        <v>68</v>
      </c>
      <c r="B65" s="104"/>
      <c r="C65" s="37" t="s">
        <v>26</v>
      </c>
      <c r="D65" s="29" t="s">
        <v>35</v>
      </c>
      <c r="E65" s="31"/>
      <c r="F65" s="31"/>
      <c r="G65" s="31"/>
      <c r="H65" s="31"/>
      <c r="I65" s="31"/>
      <c r="J65" s="35">
        <v>6</v>
      </c>
      <c r="K65" s="35">
        <v>6</v>
      </c>
      <c r="L65" s="38">
        <v>6</v>
      </c>
      <c r="M65" s="38">
        <v>12</v>
      </c>
      <c r="N65" s="42">
        <v>180000</v>
      </c>
      <c r="O65" s="42">
        <v>360000</v>
      </c>
      <c r="P65" s="124"/>
    </row>
    <row r="66" spans="1:16" ht="15.75" x14ac:dyDescent="0.25">
      <c r="A66" s="126" t="s">
        <v>71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43"/>
    </row>
    <row r="67" spans="1:16" ht="31.5" x14ac:dyDescent="0.25">
      <c r="A67" s="39" t="s">
        <v>72</v>
      </c>
      <c r="B67" s="113" t="s">
        <v>61</v>
      </c>
      <c r="C67" s="28" t="s">
        <v>26</v>
      </c>
      <c r="D67" s="29" t="s">
        <v>27</v>
      </c>
      <c r="E67" s="31"/>
      <c r="F67" s="31"/>
      <c r="G67" s="31"/>
      <c r="H67" s="31"/>
      <c r="I67" s="31"/>
      <c r="J67" s="30">
        <v>2</v>
      </c>
      <c r="K67" s="30">
        <v>2</v>
      </c>
      <c r="L67" s="32">
        <v>2</v>
      </c>
      <c r="M67" s="44">
        <v>4</v>
      </c>
      <c r="N67" s="42">
        <f>O67/2</f>
        <v>55800</v>
      </c>
      <c r="O67" s="42">
        <f>111600</f>
        <v>111600</v>
      </c>
      <c r="P67" s="122">
        <f>111600+6*30000</f>
        <v>291600</v>
      </c>
    </row>
    <row r="68" spans="1:16" ht="47.25" x14ac:dyDescent="0.25">
      <c r="A68" s="33" t="s">
        <v>68</v>
      </c>
      <c r="B68" s="114"/>
      <c r="C68" s="37" t="s">
        <v>26</v>
      </c>
      <c r="D68" s="29" t="s">
        <v>35</v>
      </c>
      <c r="E68" s="31"/>
      <c r="F68" s="31"/>
      <c r="G68" s="31"/>
      <c r="H68" s="31"/>
      <c r="I68" s="31"/>
      <c r="J68" s="35">
        <v>3</v>
      </c>
      <c r="K68" s="35">
        <v>3</v>
      </c>
      <c r="L68" s="38">
        <v>3</v>
      </c>
      <c r="M68" s="38">
        <v>6</v>
      </c>
      <c r="N68" s="42">
        <v>90000</v>
      </c>
      <c r="O68" s="42">
        <v>180000</v>
      </c>
      <c r="P68" s="123"/>
    </row>
    <row r="69" spans="1:16" ht="31.5" x14ac:dyDescent="0.25">
      <c r="A69" s="39" t="s">
        <v>73</v>
      </c>
      <c r="B69" s="103" t="s">
        <v>61</v>
      </c>
      <c r="C69" s="41" t="s">
        <v>26</v>
      </c>
      <c r="D69" s="29" t="s">
        <v>27</v>
      </c>
      <c r="E69" s="31"/>
      <c r="F69" s="31"/>
      <c r="G69" s="31"/>
      <c r="H69" s="31"/>
      <c r="I69" s="31"/>
      <c r="J69" s="30">
        <v>2</v>
      </c>
      <c r="K69" s="30">
        <v>2</v>
      </c>
      <c r="L69" s="38">
        <v>2</v>
      </c>
      <c r="M69" s="38">
        <v>4</v>
      </c>
      <c r="N69" s="42">
        <f>O69/2</f>
        <v>55800</v>
      </c>
      <c r="O69" s="42">
        <f>111600</f>
        <v>111600</v>
      </c>
      <c r="P69" s="122">
        <f>111600+6*30000</f>
        <v>291600</v>
      </c>
    </row>
    <row r="70" spans="1:16" ht="47.25" x14ac:dyDescent="0.25">
      <c r="A70" s="33" t="s">
        <v>68</v>
      </c>
      <c r="B70" s="104"/>
      <c r="C70" s="37" t="s">
        <v>26</v>
      </c>
      <c r="D70" s="29" t="s">
        <v>35</v>
      </c>
      <c r="E70" s="31"/>
      <c r="F70" s="31"/>
      <c r="G70" s="31"/>
      <c r="H70" s="31"/>
      <c r="I70" s="31"/>
      <c r="J70" s="35">
        <v>3</v>
      </c>
      <c r="K70" s="35">
        <v>3</v>
      </c>
      <c r="L70" s="38">
        <v>3</v>
      </c>
      <c r="M70" s="38">
        <v>6</v>
      </c>
      <c r="N70" s="42">
        <v>90000</v>
      </c>
      <c r="O70" s="42">
        <v>180000</v>
      </c>
      <c r="P70" s="123"/>
    </row>
    <row r="71" spans="1:16" ht="31.5" x14ac:dyDescent="0.25">
      <c r="A71" s="39" t="s">
        <v>74</v>
      </c>
      <c r="B71" s="103" t="s">
        <v>61</v>
      </c>
      <c r="C71" s="41" t="s">
        <v>26</v>
      </c>
      <c r="D71" s="29" t="s">
        <v>27</v>
      </c>
      <c r="E71" s="31"/>
      <c r="F71" s="31"/>
      <c r="G71" s="31"/>
      <c r="H71" s="31"/>
      <c r="I71" s="31"/>
      <c r="J71" s="30">
        <v>2</v>
      </c>
      <c r="K71" s="31"/>
      <c r="L71" s="38">
        <v>2</v>
      </c>
      <c r="M71" s="38">
        <v>2</v>
      </c>
      <c r="N71" s="45">
        <f>O71</f>
        <v>55800</v>
      </c>
      <c r="O71" s="45">
        <f>55800</f>
        <v>55800</v>
      </c>
      <c r="P71" s="122">
        <f>55800+3*30000</f>
        <v>145800</v>
      </c>
    </row>
    <row r="72" spans="1:16" ht="47.25" x14ac:dyDescent="0.25">
      <c r="A72" s="33" t="s">
        <v>68</v>
      </c>
      <c r="B72" s="104"/>
      <c r="C72" s="37" t="s">
        <v>26</v>
      </c>
      <c r="D72" s="29" t="s">
        <v>35</v>
      </c>
      <c r="E72" s="31"/>
      <c r="F72" s="31"/>
      <c r="G72" s="31"/>
      <c r="H72" s="31"/>
      <c r="I72" s="31"/>
      <c r="J72" s="35">
        <v>3</v>
      </c>
      <c r="K72" s="31"/>
      <c r="L72" s="38">
        <v>3</v>
      </c>
      <c r="M72" s="38">
        <v>6</v>
      </c>
      <c r="N72" s="42">
        <v>90000</v>
      </c>
      <c r="O72" s="42">
        <v>90000</v>
      </c>
      <c r="P72" s="123"/>
    </row>
    <row r="73" spans="1:16" ht="31.5" x14ac:dyDescent="0.25">
      <c r="A73" s="39" t="s">
        <v>75</v>
      </c>
      <c r="B73" s="103" t="s">
        <v>61</v>
      </c>
      <c r="C73" s="41" t="s">
        <v>26</v>
      </c>
      <c r="D73" s="29" t="s">
        <v>27</v>
      </c>
      <c r="E73" s="31"/>
      <c r="F73" s="31"/>
      <c r="G73" s="31"/>
      <c r="H73" s="31"/>
      <c r="I73" s="31"/>
      <c r="J73" s="30">
        <v>2</v>
      </c>
      <c r="K73" s="31"/>
      <c r="L73" s="38">
        <v>2</v>
      </c>
      <c r="M73" s="38">
        <v>2</v>
      </c>
      <c r="N73" s="42">
        <f>O73</f>
        <v>39600</v>
      </c>
      <c r="O73" s="42">
        <f>39600</f>
        <v>39600</v>
      </c>
      <c r="P73" s="122">
        <f>39600+3*30000</f>
        <v>129600</v>
      </c>
    </row>
    <row r="74" spans="1:16" ht="47.25" x14ac:dyDescent="0.25">
      <c r="A74" s="33" t="s">
        <v>68</v>
      </c>
      <c r="B74" s="104"/>
      <c r="C74" s="37" t="s">
        <v>26</v>
      </c>
      <c r="D74" s="29" t="s">
        <v>35</v>
      </c>
      <c r="E74" s="31"/>
      <c r="F74" s="31"/>
      <c r="G74" s="31"/>
      <c r="H74" s="31"/>
      <c r="I74" s="31"/>
      <c r="J74" s="35">
        <v>3</v>
      </c>
      <c r="K74" s="31"/>
      <c r="L74" s="38">
        <v>3</v>
      </c>
      <c r="M74" s="38">
        <v>3</v>
      </c>
      <c r="N74" s="42">
        <v>90000</v>
      </c>
      <c r="O74" s="42">
        <v>90000</v>
      </c>
      <c r="P74" s="123"/>
    </row>
    <row r="75" spans="1:16" ht="31.5" x14ac:dyDescent="0.25">
      <c r="A75" s="39" t="s">
        <v>76</v>
      </c>
      <c r="B75" s="103" t="s">
        <v>61</v>
      </c>
      <c r="C75" s="41" t="s">
        <v>26</v>
      </c>
      <c r="D75" s="29" t="s">
        <v>27</v>
      </c>
      <c r="E75" s="31"/>
      <c r="F75" s="31"/>
      <c r="G75" s="31"/>
      <c r="H75" s="31"/>
      <c r="I75" s="31"/>
      <c r="J75" s="30">
        <v>2</v>
      </c>
      <c r="K75" s="31"/>
      <c r="L75" s="38">
        <v>2</v>
      </c>
      <c r="M75" s="38">
        <v>2</v>
      </c>
      <c r="N75" s="42">
        <f>O75</f>
        <v>39600</v>
      </c>
      <c r="O75" s="42">
        <f>39600</f>
        <v>39600</v>
      </c>
      <c r="P75" s="122">
        <f>39600+3*30000</f>
        <v>129600</v>
      </c>
    </row>
    <row r="76" spans="1:16" ht="47.25" x14ac:dyDescent="0.25">
      <c r="A76" s="33" t="s">
        <v>68</v>
      </c>
      <c r="B76" s="104"/>
      <c r="C76" s="37" t="s">
        <v>26</v>
      </c>
      <c r="D76" s="29" t="s">
        <v>35</v>
      </c>
      <c r="E76" s="31"/>
      <c r="F76" s="31"/>
      <c r="G76" s="31"/>
      <c r="H76" s="31"/>
      <c r="I76" s="31"/>
      <c r="J76" s="35">
        <v>3</v>
      </c>
      <c r="K76" s="31"/>
      <c r="L76" s="38">
        <v>3</v>
      </c>
      <c r="M76" s="38">
        <v>3</v>
      </c>
      <c r="N76" s="42">
        <v>90000</v>
      </c>
      <c r="O76" s="42">
        <v>90000</v>
      </c>
      <c r="P76" s="123"/>
    </row>
    <row r="77" spans="1:16" ht="31.5" x14ac:dyDescent="0.25">
      <c r="A77" s="39" t="s">
        <v>77</v>
      </c>
      <c r="B77" s="103" t="s">
        <v>61</v>
      </c>
      <c r="C77" s="41" t="s">
        <v>26</v>
      </c>
      <c r="D77" s="29" t="s">
        <v>27</v>
      </c>
      <c r="E77" s="31"/>
      <c r="F77" s="31"/>
      <c r="G77" s="31"/>
      <c r="H77" s="31"/>
      <c r="I77" s="31"/>
      <c r="J77" s="30">
        <v>2</v>
      </c>
      <c r="K77" s="30">
        <v>2</v>
      </c>
      <c r="L77" s="38">
        <v>2</v>
      </c>
      <c r="M77" s="38">
        <v>4</v>
      </c>
      <c r="N77" s="42">
        <f>O77/2</f>
        <v>39600</v>
      </c>
      <c r="O77" s="42">
        <f>79200</f>
        <v>79200</v>
      </c>
      <c r="P77" s="122">
        <f>79200+6*30000</f>
        <v>259200</v>
      </c>
    </row>
    <row r="78" spans="1:16" ht="47.25" x14ac:dyDescent="0.25">
      <c r="A78" s="33" t="s">
        <v>68</v>
      </c>
      <c r="B78" s="104"/>
      <c r="C78" s="37" t="s">
        <v>26</v>
      </c>
      <c r="D78" s="29" t="s">
        <v>35</v>
      </c>
      <c r="E78" s="31"/>
      <c r="F78" s="31"/>
      <c r="G78" s="31"/>
      <c r="H78" s="31"/>
      <c r="I78" s="31"/>
      <c r="J78" s="35">
        <v>3</v>
      </c>
      <c r="K78" s="35">
        <v>3</v>
      </c>
      <c r="L78" s="38">
        <v>3</v>
      </c>
      <c r="M78" s="38">
        <v>6</v>
      </c>
      <c r="N78" s="42">
        <v>90000</v>
      </c>
      <c r="O78" s="42">
        <v>180000</v>
      </c>
      <c r="P78" s="123"/>
    </row>
    <row r="79" spans="1:16" ht="31.5" x14ac:dyDescent="0.25">
      <c r="A79" s="39" t="s">
        <v>78</v>
      </c>
      <c r="B79" s="103" t="s">
        <v>61</v>
      </c>
      <c r="C79" s="41" t="s">
        <v>26</v>
      </c>
      <c r="D79" s="29" t="s">
        <v>27</v>
      </c>
      <c r="E79" s="31"/>
      <c r="F79" s="31"/>
      <c r="G79" s="31"/>
      <c r="H79" s="31"/>
      <c r="I79" s="31"/>
      <c r="J79" s="30">
        <v>2</v>
      </c>
      <c r="K79" s="30">
        <v>2</v>
      </c>
      <c r="L79" s="38">
        <v>2</v>
      </c>
      <c r="M79" s="38">
        <v>4</v>
      </c>
      <c r="N79" s="40">
        <f>O79/2</f>
        <v>39600</v>
      </c>
      <c r="O79" s="40">
        <f>79200</f>
        <v>79200</v>
      </c>
      <c r="P79" s="117">
        <f>79200+6*30000</f>
        <v>259200</v>
      </c>
    </row>
    <row r="80" spans="1:16" ht="47.25" x14ac:dyDescent="0.25">
      <c r="A80" s="33" t="s">
        <v>68</v>
      </c>
      <c r="B80" s="104"/>
      <c r="C80" s="37" t="s">
        <v>26</v>
      </c>
      <c r="D80" s="29" t="s">
        <v>35</v>
      </c>
      <c r="E80" s="31"/>
      <c r="F80" s="31"/>
      <c r="G80" s="31"/>
      <c r="H80" s="31"/>
      <c r="I80" s="31"/>
      <c r="J80" s="35">
        <v>3</v>
      </c>
      <c r="K80" s="35">
        <v>3</v>
      </c>
      <c r="L80" s="38">
        <v>3</v>
      </c>
      <c r="M80" s="38">
        <v>6</v>
      </c>
      <c r="N80" s="40">
        <v>90000</v>
      </c>
      <c r="O80" s="40">
        <v>180000</v>
      </c>
      <c r="P80" s="118"/>
    </row>
    <row r="81" spans="1:16" ht="31.5" x14ac:dyDescent="0.25">
      <c r="A81" s="39" t="s">
        <v>63</v>
      </c>
      <c r="B81" s="103" t="s">
        <v>61</v>
      </c>
      <c r="C81" s="41" t="s">
        <v>26</v>
      </c>
      <c r="D81" s="29" t="s">
        <v>27</v>
      </c>
      <c r="E81" s="31"/>
      <c r="F81" s="31"/>
      <c r="G81" s="31"/>
      <c r="H81" s="31"/>
      <c r="I81" s="31"/>
      <c r="J81" s="30">
        <v>2</v>
      </c>
      <c r="K81" s="30">
        <v>2</v>
      </c>
      <c r="L81" s="38">
        <v>2</v>
      </c>
      <c r="M81" s="38">
        <v>4</v>
      </c>
      <c r="N81" s="42">
        <v>39600</v>
      </c>
      <c r="O81" s="42">
        <v>79200</v>
      </c>
      <c r="P81" s="46">
        <v>259200</v>
      </c>
    </row>
    <row r="82" spans="1:16" ht="47.25" x14ac:dyDescent="0.25">
      <c r="A82" s="33" t="s">
        <v>68</v>
      </c>
      <c r="B82" s="104"/>
      <c r="C82" s="37" t="s">
        <v>26</v>
      </c>
      <c r="D82" s="29" t="s">
        <v>35</v>
      </c>
      <c r="E82" s="31"/>
      <c r="F82" s="31"/>
      <c r="G82" s="31"/>
      <c r="H82" s="31"/>
      <c r="I82" s="31"/>
      <c r="J82" s="35">
        <v>3</v>
      </c>
      <c r="K82" s="35">
        <v>3</v>
      </c>
      <c r="L82" s="38">
        <v>3</v>
      </c>
      <c r="M82" s="38">
        <v>6</v>
      </c>
      <c r="N82" s="42">
        <v>90000</v>
      </c>
      <c r="O82" s="42">
        <v>180000</v>
      </c>
      <c r="P82" s="46">
        <v>259200</v>
      </c>
    </row>
    <row r="83" spans="1:16" ht="31.5" x14ac:dyDescent="0.25">
      <c r="A83" s="39" t="s">
        <v>64</v>
      </c>
      <c r="B83" s="103" t="s">
        <v>61</v>
      </c>
      <c r="C83" s="41" t="s">
        <v>26</v>
      </c>
      <c r="D83" s="29" t="s">
        <v>27</v>
      </c>
      <c r="E83" s="31"/>
      <c r="F83" s="31"/>
      <c r="G83" s="31"/>
      <c r="H83" s="31"/>
      <c r="I83" s="31"/>
      <c r="J83" s="30">
        <v>2</v>
      </c>
      <c r="K83" s="30">
        <v>2</v>
      </c>
      <c r="L83" s="38">
        <v>2</v>
      </c>
      <c r="M83" s="38">
        <v>4</v>
      </c>
      <c r="N83" s="42">
        <f>O83/2</f>
        <v>39600</v>
      </c>
      <c r="O83" s="42">
        <f>79200</f>
        <v>79200</v>
      </c>
      <c r="P83" s="122">
        <f>79200+6*30000</f>
        <v>259200</v>
      </c>
    </row>
    <row r="84" spans="1:16" ht="47.25" x14ac:dyDescent="0.25">
      <c r="A84" s="33" t="s">
        <v>68</v>
      </c>
      <c r="B84" s="104"/>
      <c r="C84" s="37" t="s">
        <v>26</v>
      </c>
      <c r="D84" s="29" t="s">
        <v>35</v>
      </c>
      <c r="E84" s="31"/>
      <c r="F84" s="31"/>
      <c r="G84" s="31"/>
      <c r="H84" s="31"/>
      <c r="I84" s="31"/>
      <c r="J84" s="35">
        <v>3</v>
      </c>
      <c r="K84" s="35">
        <v>3</v>
      </c>
      <c r="L84" s="38">
        <v>3</v>
      </c>
      <c r="M84" s="38">
        <v>6</v>
      </c>
      <c r="N84" s="42">
        <v>90000</v>
      </c>
      <c r="O84" s="42">
        <v>180000</v>
      </c>
      <c r="P84" s="123"/>
    </row>
    <row r="85" spans="1:16" ht="31.5" x14ac:dyDescent="0.25">
      <c r="A85" s="39" t="s">
        <v>79</v>
      </c>
      <c r="B85" s="103" t="s">
        <v>61</v>
      </c>
      <c r="C85" s="41" t="s">
        <v>26</v>
      </c>
      <c r="D85" s="29" t="s">
        <v>27</v>
      </c>
      <c r="E85" s="31"/>
      <c r="F85" s="31"/>
      <c r="G85" s="31"/>
      <c r="H85" s="31"/>
      <c r="I85" s="31"/>
      <c r="J85" s="30">
        <v>2</v>
      </c>
      <c r="K85" s="30">
        <v>2</v>
      </c>
      <c r="L85" s="38">
        <v>2</v>
      </c>
      <c r="M85" s="38">
        <v>4</v>
      </c>
      <c r="N85" s="42">
        <f>O85/2</f>
        <v>39600</v>
      </c>
      <c r="O85" s="42">
        <f>79200</f>
        <v>79200</v>
      </c>
      <c r="P85" s="122">
        <f>79200+6*30000</f>
        <v>259200</v>
      </c>
    </row>
    <row r="86" spans="1:16" ht="47.25" x14ac:dyDescent="0.25">
      <c r="A86" s="33" t="s">
        <v>68</v>
      </c>
      <c r="B86" s="104"/>
      <c r="C86" s="37" t="s">
        <v>26</v>
      </c>
      <c r="D86" s="29" t="s">
        <v>35</v>
      </c>
      <c r="E86" s="31"/>
      <c r="F86" s="31"/>
      <c r="G86" s="31"/>
      <c r="H86" s="31"/>
      <c r="I86" s="31"/>
      <c r="J86" s="35">
        <v>3</v>
      </c>
      <c r="K86" s="35">
        <v>3</v>
      </c>
      <c r="L86" s="38">
        <v>3</v>
      </c>
      <c r="M86" s="38">
        <v>6</v>
      </c>
      <c r="N86" s="42">
        <v>90000</v>
      </c>
      <c r="O86" s="42">
        <v>180000</v>
      </c>
      <c r="P86" s="123"/>
    </row>
    <row r="87" spans="1:16" ht="31.5" x14ac:dyDescent="0.25">
      <c r="A87" s="39" t="s">
        <v>80</v>
      </c>
      <c r="B87" s="103" t="s">
        <v>61</v>
      </c>
      <c r="C87" s="41" t="s">
        <v>26</v>
      </c>
      <c r="D87" s="29" t="s">
        <v>27</v>
      </c>
      <c r="E87" s="31"/>
      <c r="F87" s="31"/>
      <c r="G87" s="31"/>
      <c r="H87" s="31"/>
      <c r="I87" s="31"/>
      <c r="J87" s="30">
        <v>2</v>
      </c>
      <c r="K87" s="30">
        <v>2</v>
      </c>
      <c r="L87" s="38">
        <v>2</v>
      </c>
      <c r="M87" s="38">
        <v>4</v>
      </c>
      <c r="N87" s="42">
        <f>O87/2</f>
        <v>19800</v>
      </c>
      <c r="O87" s="42">
        <f>39600</f>
        <v>39600</v>
      </c>
      <c r="P87" s="122">
        <f>39600+6*30000</f>
        <v>219600</v>
      </c>
    </row>
    <row r="88" spans="1:16" ht="47.25" x14ac:dyDescent="0.25">
      <c r="A88" s="33" t="s">
        <v>68</v>
      </c>
      <c r="B88" s="104"/>
      <c r="C88" s="37" t="s">
        <v>26</v>
      </c>
      <c r="D88" s="29" t="s">
        <v>35</v>
      </c>
      <c r="E88" s="31"/>
      <c r="F88" s="31"/>
      <c r="G88" s="31"/>
      <c r="H88" s="31"/>
      <c r="I88" s="31"/>
      <c r="J88" s="35">
        <v>3</v>
      </c>
      <c r="K88" s="35">
        <v>3</v>
      </c>
      <c r="L88" s="38">
        <v>3</v>
      </c>
      <c r="M88" s="38">
        <v>6</v>
      </c>
      <c r="N88" s="42">
        <v>90000</v>
      </c>
      <c r="O88" s="42">
        <v>180000</v>
      </c>
      <c r="P88" s="123"/>
    </row>
    <row r="89" spans="1:16" ht="31.5" x14ac:dyDescent="0.25">
      <c r="A89" s="39" t="s">
        <v>81</v>
      </c>
      <c r="B89" s="103" t="s">
        <v>61</v>
      </c>
      <c r="C89" s="41" t="s">
        <v>26</v>
      </c>
      <c r="D89" s="29" t="s">
        <v>27</v>
      </c>
      <c r="E89" s="31"/>
      <c r="F89" s="31"/>
      <c r="G89" s="31"/>
      <c r="H89" s="31"/>
      <c r="I89" s="31"/>
      <c r="J89" s="30">
        <v>2</v>
      </c>
      <c r="K89" s="30">
        <v>2</v>
      </c>
      <c r="L89" s="38">
        <v>2</v>
      </c>
      <c r="M89" s="38">
        <v>4</v>
      </c>
      <c r="N89" s="42">
        <f>O89/2</f>
        <v>19800</v>
      </c>
      <c r="O89" s="42">
        <f>39600</f>
        <v>39600</v>
      </c>
      <c r="P89" s="122">
        <f>39600+6*30000</f>
        <v>219600</v>
      </c>
    </row>
    <row r="90" spans="1:16" ht="47.25" x14ac:dyDescent="0.25">
      <c r="A90" s="33" t="s">
        <v>68</v>
      </c>
      <c r="B90" s="104"/>
      <c r="C90" s="37" t="s">
        <v>26</v>
      </c>
      <c r="D90" s="29" t="s">
        <v>35</v>
      </c>
      <c r="E90" s="31"/>
      <c r="F90" s="31"/>
      <c r="G90" s="31"/>
      <c r="H90" s="31"/>
      <c r="I90" s="31"/>
      <c r="J90" s="35">
        <v>3</v>
      </c>
      <c r="K90" s="35">
        <v>3</v>
      </c>
      <c r="L90" s="38">
        <v>3</v>
      </c>
      <c r="M90" s="38">
        <v>6</v>
      </c>
      <c r="N90" s="42">
        <v>90000</v>
      </c>
      <c r="O90" s="42">
        <v>180000</v>
      </c>
      <c r="P90" s="123"/>
    </row>
    <row r="91" spans="1:16" ht="15.75" x14ac:dyDescent="0.25">
      <c r="A91" s="127" t="s">
        <v>82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24"/>
    </row>
    <row r="92" spans="1:16" ht="78.75" x14ac:dyDescent="0.25">
      <c r="A92" s="47" t="s">
        <v>83</v>
      </c>
      <c r="B92" s="128" t="s">
        <v>84</v>
      </c>
      <c r="C92" s="41" t="s">
        <v>26</v>
      </c>
      <c r="D92" s="29" t="s">
        <v>27</v>
      </c>
      <c r="E92" s="31"/>
      <c r="F92" s="30">
        <v>2</v>
      </c>
      <c r="G92" s="31"/>
      <c r="H92" s="30">
        <v>2</v>
      </c>
      <c r="I92" s="31"/>
      <c r="J92" s="30">
        <v>2</v>
      </c>
      <c r="K92" s="31"/>
      <c r="L92" s="38" t="s">
        <v>61</v>
      </c>
      <c r="M92" s="38">
        <v>6</v>
      </c>
      <c r="N92" s="122">
        <f>O92/5</f>
        <v>50400</v>
      </c>
      <c r="O92" s="122">
        <f>252000</f>
        <v>252000</v>
      </c>
      <c r="P92" s="124">
        <f>O96+O92</f>
        <v>1452000</v>
      </c>
    </row>
    <row r="93" spans="1:16" ht="31.5" x14ac:dyDescent="0.25">
      <c r="A93" s="47" t="s">
        <v>85</v>
      </c>
      <c r="B93" s="128"/>
      <c r="C93" s="41" t="s">
        <v>26</v>
      </c>
      <c r="D93" s="29" t="s">
        <v>27</v>
      </c>
      <c r="E93" s="31"/>
      <c r="F93" s="31"/>
      <c r="G93" s="31"/>
      <c r="H93" s="31"/>
      <c r="I93" s="31"/>
      <c r="J93" s="31"/>
      <c r="K93" s="30">
        <v>2</v>
      </c>
      <c r="L93" s="38" t="s">
        <v>61</v>
      </c>
      <c r="M93" s="38">
        <v>2</v>
      </c>
      <c r="N93" s="129"/>
      <c r="O93" s="129"/>
      <c r="P93" s="124"/>
    </row>
    <row r="94" spans="1:16" ht="47.25" x14ac:dyDescent="0.25">
      <c r="A94" s="47" t="s">
        <v>86</v>
      </c>
      <c r="B94" s="119" t="s">
        <v>87</v>
      </c>
      <c r="C94" s="41" t="s">
        <v>26</v>
      </c>
      <c r="D94" s="29" t="s">
        <v>27</v>
      </c>
      <c r="E94" s="30">
        <v>2</v>
      </c>
      <c r="F94" s="31"/>
      <c r="G94" s="31"/>
      <c r="H94" s="31"/>
      <c r="I94" s="31"/>
      <c r="J94" s="31"/>
      <c r="K94" s="31"/>
      <c r="L94" s="38" t="s">
        <v>61</v>
      </c>
      <c r="M94" s="38">
        <v>2</v>
      </c>
      <c r="N94" s="129"/>
      <c r="O94" s="129"/>
      <c r="P94" s="124"/>
    </row>
    <row r="95" spans="1:16" ht="31.5" x14ac:dyDescent="0.25">
      <c r="A95" s="39" t="s">
        <v>88</v>
      </c>
      <c r="B95" s="119"/>
      <c r="C95" s="41" t="s">
        <v>26</v>
      </c>
      <c r="D95" s="29" t="s">
        <v>27</v>
      </c>
      <c r="E95" s="31"/>
      <c r="F95" s="31"/>
      <c r="G95" s="31"/>
      <c r="H95" s="31"/>
      <c r="I95" s="31"/>
      <c r="J95" s="30">
        <v>2</v>
      </c>
      <c r="K95" s="31"/>
      <c r="L95" s="38" t="s">
        <v>61</v>
      </c>
      <c r="M95" s="38">
        <v>2</v>
      </c>
      <c r="N95" s="123"/>
      <c r="O95" s="123"/>
      <c r="P95" s="124"/>
    </row>
    <row r="96" spans="1:16" ht="47.25" x14ac:dyDescent="0.25">
      <c r="A96" s="33" t="s">
        <v>68</v>
      </c>
      <c r="B96" s="48" t="s">
        <v>61</v>
      </c>
      <c r="C96" s="37" t="s">
        <v>26</v>
      </c>
      <c r="D96" s="29" t="s">
        <v>31</v>
      </c>
      <c r="E96" s="35">
        <v>6</v>
      </c>
      <c r="F96" s="35">
        <v>6</v>
      </c>
      <c r="G96" s="35">
        <v>6</v>
      </c>
      <c r="H96" s="35">
        <v>8</v>
      </c>
      <c r="I96" s="31"/>
      <c r="J96" s="35">
        <v>8</v>
      </c>
      <c r="K96" s="35">
        <v>6</v>
      </c>
      <c r="L96" s="38" t="s">
        <v>61</v>
      </c>
      <c r="M96" s="38">
        <v>40</v>
      </c>
      <c r="N96" s="42">
        <f>O96/5</f>
        <v>240000</v>
      </c>
      <c r="O96" s="42">
        <v>1200000</v>
      </c>
      <c r="P96" s="124"/>
    </row>
    <row r="97" spans="1:16" ht="15.75" x14ac:dyDescent="0.25">
      <c r="A97" s="127" t="s">
        <v>89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</row>
    <row r="98" spans="1:16" ht="47.25" x14ac:dyDescent="0.25">
      <c r="A98" s="14" t="s">
        <v>90</v>
      </c>
      <c r="B98" s="130" t="s">
        <v>91</v>
      </c>
      <c r="C98" s="28" t="s">
        <v>26</v>
      </c>
      <c r="D98" s="29" t="s">
        <v>27</v>
      </c>
      <c r="E98" s="31"/>
      <c r="F98" s="31"/>
      <c r="G98" s="30">
        <v>2</v>
      </c>
      <c r="H98" s="31"/>
      <c r="I98" s="31"/>
      <c r="J98" s="31"/>
      <c r="K98" s="31"/>
      <c r="L98" s="32" t="s">
        <v>61</v>
      </c>
      <c r="M98" s="32">
        <v>2</v>
      </c>
      <c r="N98" s="106">
        <f>O98/3</f>
        <v>51600</v>
      </c>
      <c r="O98" s="106">
        <f>154800</f>
        <v>154800</v>
      </c>
      <c r="P98" s="124">
        <f>O98+O102</f>
        <v>814800</v>
      </c>
    </row>
    <row r="99" spans="1:16" ht="31.5" x14ac:dyDescent="0.25">
      <c r="A99" s="14" t="s">
        <v>92</v>
      </c>
      <c r="B99" s="130"/>
      <c r="C99" s="28" t="s">
        <v>26</v>
      </c>
      <c r="D99" s="29" t="s">
        <v>27</v>
      </c>
      <c r="E99" s="31"/>
      <c r="F99" s="31"/>
      <c r="G99" s="31"/>
      <c r="H99" s="31"/>
      <c r="I99" s="31"/>
      <c r="J99" s="31"/>
      <c r="K99" s="30">
        <v>2</v>
      </c>
      <c r="L99" s="32" t="s">
        <v>61</v>
      </c>
      <c r="M99" s="32">
        <v>2</v>
      </c>
      <c r="N99" s="106"/>
      <c r="O99" s="106"/>
      <c r="P99" s="124"/>
    </row>
    <row r="100" spans="1:16" ht="63" x14ac:dyDescent="0.25">
      <c r="A100" s="14" t="s">
        <v>93</v>
      </c>
      <c r="B100" s="130" t="s">
        <v>94</v>
      </c>
      <c r="C100" s="28" t="s">
        <v>26</v>
      </c>
      <c r="D100" s="29" t="s">
        <v>27</v>
      </c>
      <c r="E100" s="31"/>
      <c r="F100" s="31"/>
      <c r="G100" s="31"/>
      <c r="H100" s="31"/>
      <c r="I100" s="30">
        <v>2</v>
      </c>
      <c r="J100" s="31"/>
      <c r="K100" s="31"/>
      <c r="L100" s="32" t="s">
        <v>61</v>
      </c>
      <c r="M100" s="32">
        <v>2</v>
      </c>
      <c r="N100" s="106"/>
      <c r="O100" s="106"/>
      <c r="P100" s="124"/>
    </row>
    <row r="101" spans="1:16" ht="47.25" x14ac:dyDescent="0.25">
      <c r="A101" s="36" t="s">
        <v>95</v>
      </c>
      <c r="B101" s="130"/>
      <c r="C101" s="28" t="s">
        <v>26</v>
      </c>
      <c r="D101" s="29" t="s">
        <v>27</v>
      </c>
      <c r="E101" s="31"/>
      <c r="F101" s="31"/>
      <c r="G101" s="31"/>
      <c r="H101" s="31"/>
      <c r="I101" s="30">
        <v>2</v>
      </c>
      <c r="J101" s="31"/>
      <c r="K101" s="31"/>
      <c r="L101" s="32" t="s">
        <v>61</v>
      </c>
      <c r="M101" s="32">
        <v>2</v>
      </c>
      <c r="N101" s="106"/>
      <c r="O101" s="106"/>
      <c r="P101" s="124"/>
    </row>
    <row r="102" spans="1:16" ht="47.25" x14ac:dyDescent="0.25">
      <c r="A102" s="33" t="s">
        <v>68</v>
      </c>
      <c r="B102" s="48" t="s">
        <v>61</v>
      </c>
      <c r="C102" s="34" t="s">
        <v>26</v>
      </c>
      <c r="D102" s="29" t="s">
        <v>31</v>
      </c>
      <c r="E102" s="35">
        <v>2</v>
      </c>
      <c r="F102" s="35">
        <v>2</v>
      </c>
      <c r="G102" s="35">
        <v>4</v>
      </c>
      <c r="H102" s="35">
        <v>4</v>
      </c>
      <c r="I102" s="35">
        <v>4</v>
      </c>
      <c r="J102" s="35">
        <v>4</v>
      </c>
      <c r="K102" s="35">
        <v>2</v>
      </c>
      <c r="L102" s="32" t="s">
        <v>61</v>
      </c>
      <c r="M102" s="32">
        <v>22</v>
      </c>
      <c r="N102" s="23">
        <f>O102/4</f>
        <v>165000</v>
      </c>
      <c r="O102" s="23">
        <f>22*30000</f>
        <v>660000</v>
      </c>
      <c r="P102" s="124"/>
    </row>
    <row r="103" spans="1:16" ht="15.75" x14ac:dyDescent="0.25">
      <c r="A103" s="97" t="s">
        <v>96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24"/>
    </row>
    <row r="104" spans="1:16" ht="94.5" x14ac:dyDescent="0.25">
      <c r="A104" s="14" t="s">
        <v>97</v>
      </c>
      <c r="B104" s="49" t="s">
        <v>84</v>
      </c>
      <c r="C104" s="28" t="s">
        <v>26</v>
      </c>
      <c r="D104" s="29" t="s">
        <v>98</v>
      </c>
      <c r="E104" s="31"/>
      <c r="F104" s="30">
        <v>2</v>
      </c>
      <c r="G104" s="31"/>
      <c r="H104" s="30">
        <v>2</v>
      </c>
      <c r="I104" s="31"/>
      <c r="J104" s="30">
        <v>2</v>
      </c>
      <c r="K104" s="30">
        <v>2</v>
      </c>
      <c r="L104" s="32">
        <v>2</v>
      </c>
      <c r="M104" s="32">
        <v>8</v>
      </c>
      <c r="N104" s="50">
        <f>O104/4</f>
        <v>39150</v>
      </c>
      <c r="O104" s="51">
        <v>156600</v>
      </c>
      <c r="P104" s="51">
        <v>156600</v>
      </c>
    </row>
    <row r="105" spans="1:16" ht="63" x14ac:dyDescent="0.25">
      <c r="A105" s="14" t="s">
        <v>99</v>
      </c>
      <c r="B105" s="49" t="s">
        <v>94</v>
      </c>
      <c r="C105" s="28" t="s">
        <v>26</v>
      </c>
      <c r="D105" s="29" t="s">
        <v>100</v>
      </c>
      <c r="E105" s="31"/>
      <c r="F105" s="31"/>
      <c r="G105" s="31"/>
      <c r="H105" s="31"/>
      <c r="I105" s="30">
        <v>4</v>
      </c>
      <c r="J105" s="31"/>
      <c r="K105" s="31"/>
      <c r="L105" s="32">
        <v>4</v>
      </c>
      <c r="M105" s="32">
        <v>4</v>
      </c>
      <c r="N105" s="52">
        <f>O105</f>
        <v>59400</v>
      </c>
      <c r="O105" s="52">
        <v>59400</v>
      </c>
      <c r="P105" s="52">
        <v>59400</v>
      </c>
    </row>
    <row r="106" spans="1:16" ht="63" x14ac:dyDescent="0.25">
      <c r="A106" s="14" t="s">
        <v>101</v>
      </c>
      <c r="B106" s="49" t="s">
        <v>102</v>
      </c>
      <c r="C106" s="28" t="s">
        <v>26</v>
      </c>
      <c r="D106" s="29" t="s">
        <v>100</v>
      </c>
      <c r="E106" s="31"/>
      <c r="F106" s="31"/>
      <c r="G106" s="30">
        <v>2</v>
      </c>
      <c r="H106" s="31"/>
      <c r="I106" s="31"/>
      <c r="J106" s="31"/>
      <c r="K106" s="30">
        <v>2</v>
      </c>
      <c r="L106" s="32">
        <v>2</v>
      </c>
      <c r="M106" s="32">
        <v>4</v>
      </c>
      <c r="N106" s="52">
        <f>O106/2</f>
        <v>47700</v>
      </c>
      <c r="O106" s="52">
        <v>95400</v>
      </c>
      <c r="P106" s="52">
        <f>O106</f>
        <v>95400</v>
      </c>
    </row>
    <row r="107" spans="1:16" ht="63" x14ac:dyDescent="0.25">
      <c r="A107" s="36" t="s">
        <v>103</v>
      </c>
      <c r="B107" s="49" t="s">
        <v>104</v>
      </c>
      <c r="C107" s="28" t="s">
        <v>26</v>
      </c>
      <c r="D107" s="29" t="s">
        <v>100</v>
      </c>
      <c r="E107" s="31"/>
      <c r="F107" s="31"/>
      <c r="G107" s="31"/>
      <c r="H107" s="31"/>
      <c r="I107" s="31"/>
      <c r="J107" s="30">
        <v>2</v>
      </c>
      <c r="K107" s="30">
        <v>2</v>
      </c>
      <c r="L107" s="32">
        <v>2</v>
      </c>
      <c r="M107" s="32">
        <v>4</v>
      </c>
      <c r="N107" s="52">
        <f>O107/2</f>
        <v>55800</v>
      </c>
      <c r="O107" s="52">
        <v>111600</v>
      </c>
      <c r="P107" s="52">
        <f>O107</f>
        <v>111600</v>
      </c>
    </row>
    <row r="108" spans="1:16" ht="63" x14ac:dyDescent="0.25">
      <c r="A108" s="14" t="s">
        <v>105</v>
      </c>
      <c r="B108" s="49" t="s">
        <v>87</v>
      </c>
      <c r="C108" s="28" t="s">
        <v>26</v>
      </c>
      <c r="D108" s="29" t="s">
        <v>100</v>
      </c>
      <c r="E108" s="30">
        <v>2</v>
      </c>
      <c r="F108" s="31"/>
      <c r="G108" s="31"/>
      <c r="H108" s="31"/>
      <c r="I108" s="31"/>
      <c r="J108" s="30">
        <v>2</v>
      </c>
      <c r="K108" s="31"/>
      <c r="L108" s="32">
        <v>2</v>
      </c>
      <c r="M108" s="32">
        <v>4</v>
      </c>
      <c r="N108" s="53">
        <f>O108/2</f>
        <v>47700</v>
      </c>
      <c r="O108" s="52">
        <v>95400</v>
      </c>
      <c r="P108" s="52">
        <f>O108</f>
        <v>95400</v>
      </c>
    </row>
    <row r="109" spans="1:16" ht="94.5" x14ac:dyDescent="0.25">
      <c r="A109" s="14" t="s">
        <v>106</v>
      </c>
      <c r="B109" s="49" t="s">
        <v>107</v>
      </c>
      <c r="C109" s="28" t="s">
        <v>26</v>
      </c>
      <c r="D109" s="29" t="s">
        <v>98</v>
      </c>
      <c r="E109" s="31"/>
      <c r="F109" s="30">
        <v>2</v>
      </c>
      <c r="G109" s="30">
        <v>2</v>
      </c>
      <c r="H109" s="31"/>
      <c r="I109" s="31"/>
      <c r="J109" s="30">
        <v>2</v>
      </c>
      <c r="K109" s="30">
        <v>2</v>
      </c>
      <c r="L109" s="32">
        <v>2</v>
      </c>
      <c r="M109" s="32">
        <v>8</v>
      </c>
      <c r="N109" s="52">
        <f>O109/4</f>
        <v>38250</v>
      </c>
      <c r="O109" s="52">
        <v>153000</v>
      </c>
      <c r="P109" s="52">
        <v>153000</v>
      </c>
    </row>
    <row r="110" spans="1:16" ht="47.25" x14ac:dyDescent="0.25">
      <c r="A110" s="47" t="s">
        <v>108</v>
      </c>
      <c r="B110" s="54" t="s">
        <v>109</v>
      </c>
      <c r="C110" s="55" t="s">
        <v>26</v>
      </c>
      <c r="D110" s="16" t="s">
        <v>110</v>
      </c>
      <c r="E110" s="17">
        <v>2</v>
      </c>
      <c r="F110" s="18"/>
      <c r="G110" s="18"/>
      <c r="H110" s="18"/>
      <c r="I110" s="18"/>
      <c r="J110" s="18"/>
      <c r="K110" s="18"/>
      <c r="L110" s="27">
        <v>2</v>
      </c>
      <c r="M110" s="27">
        <v>2</v>
      </c>
      <c r="N110" s="50">
        <f>O110/1</f>
        <v>37800</v>
      </c>
      <c r="O110" s="50">
        <v>37800</v>
      </c>
      <c r="P110" s="50">
        <v>37800</v>
      </c>
    </row>
    <row r="111" spans="1:16" ht="15.75" x14ac:dyDescent="0.25">
      <c r="A111" s="97" t="s">
        <v>111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24"/>
    </row>
    <row r="112" spans="1:16" ht="31.5" x14ac:dyDescent="0.25">
      <c r="A112" s="47" t="s">
        <v>79</v>
      </c>
      <c r="B112" s="131" t="s">
        <v>112</v>
      </c>
      <c r="C112" s="55" t="s">
        <v>26</v>
      </c>
      <c r="D112" s="16" t="s">
        <v>27</v>
      </c>
      <c r="E112" s="17">
        <v>2</v>
      </c>
      <c r="F112" s="17">
        <v>2</v>
      </c>
      <c r="G112" s="17">
        <v>2</v>
      </c>
      <c r="H112" s="17">
        <v>2</v>
      </c>
      <c r="I112" s="18"/>
      <c r="J112" s="18"/>
      <c r="K112" s="18"/>
      <c r="L112" s="27">
        <v>2</v>
      </c>
      <c r="M112" s="27">
        <v>8</v>
      </c>
      <c r="N112" s="132">
        <f>O112/4</f>
        <v>57600</v>
      </c>
      <c r="O112" s="117">
        <f>230400</f>
        <v>230400</v>
      </c>
      <c r="P112" s="132">
        <f>230400+16*30000</f>
        <v>710400</v>
      </c>
    </row>
    <row r="113" spans="1:16" ht="31.5" x14ac:dyDescent="0.25">
      <c r="A113" s="47" t="s">
        <v>80</v>
      </c>
      <c r="B113" s="131"/>
      <c r="C113" s="55" t="s">
        <v>26</v>
      </c>
      <c r="D113" s="16" t="s">
        <v>27</v>
      </c>
      <c r="E113" s="17">
        <v>2</v>
      </c>
      <c r="F113" s="17">
        <v>2</v>
      </c>
      <c r="G113" s="17">
        <v>2</v>
      </c>
      <c r="H113" s="17">
        <v>2</v>
      </c>
      <c r="I113" s="18"/>
      <c r="J113" s="18"/>
      <c r="K113" s="18"/>
      <c r="L113" s="27">
        <v>2</v>
      </c>
      <c r="M113" s="27">
        <v>8</v>
      </c>
      <c r="N113" s="132"/>
      <c r="O113" s="118"/>
      <c r="P113" s="132"/>
    </row>
    <row r="114" spans="1:16" ht="47.25" x14ac:dyDescent="0.25">
      <c r="A114" s="20" t="s">
        <v>68</v>
      </c>
      <c r="B114" s="131"/>
      <c r="C114" s="56" t="s">
        <v>26</v>
      </c>
      <c r="D114" s="16" t="s">
        <v>35</v>
      </c>
      <c r="E114" s="22">
        <v>4</v>
      </c>
      <c r="F114" s="22">
        <v>4</v>
      </c>
      <c r="G114" s="22">
        <v>4</v>
      </c>
      <c r="H114" s="22">
        <v>4</v>
      </c>
      <c r="I114" s="18"/>
      <c r="J114" s="18"/>
      <c r="K114" s="18"/>
      <c r="L114" s="27">
        <v>4</v>
      </c>
      <c r="M114" s="27">
        <v>16</v>
      </c>
      <c r="N114" s="57">
        <v>120000</v>
      </c>
      <c r="O114" s="57">
        <v>480000</v>
      </c>
      <c r="P114" s="132"/>
    </row>
    <row r="115" spans="1:16" ht="15.75" x14ac:dyDescent="0.25">
      <c r="A115" s="97" t="s">
        <v>113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24"/>
    </row>
    <row r="116" spans="1:16" ht="31.5" x14ac:dyDescent="0.25">
      <c r="A116" s="47" t="s">
        <v>79</v>
      </c>
      <c r="B116" s="131" t="s">
        <v>112</v>
      </c>
      <c r="C116" s="55" t="s">
        <v>26</v>
      </c>
      <c r="D116" s="16" t="s">
        <v>27</v>
      </c>
      <c r="E116" s="17">
        <v>2</v>
      </c>
      <c r="F116" s="17">
        <v>2</v>
      </c>
      <c r="G116" s="17">
        <v>2</v>
      </c>
      <c r="H116" s="17">
        <v>2</v>
      </c>
      <c r="I116" s="18"/>
      <c r="J116" s="18"/>
      <c r="K116" s="18"/>
      <c r="L116" s="27">
        <v>2</v>
      </c>
      <c r="M116" s="27">
        <v>8</v>
      </c>
      <c r="N116" s="40">
        <f>O116/4</f>
        <v>37800</v>
      </c>
      <c r="O116" s="40">
        <f>151200</f>
        <v>151200</v>
      </c>
      <c r="P116" s="132">
        <f>151200+8*30000</f>
        <v>391200</v>
      </c>
    </row>
    <row r="117" spans="1:16" ht="47.25" x14ac:dyDescent="0.25">
      <c r="A117" s="20" t="s">
        <v>68</v>
      </c>
      <c r="B117" s="131"/>
      <c r="C117" s="26" t="s">
        <v>26</v>
      </c>
      <c r="D117" s="16" t="s">
        <v>35</v>
      </c>
      <c r="E117" s="22">
        <v>2</v>
      </c>
      <c r="F117" s="22">
        <v>2</v>
      </c>
      <c r="G117" s="22">
        <v>2</v>
      </c>
      <c r="H117" s="22">
        <v>2</v>
      </c>
      <c r="I117" s="18"/>
      <c r="J117" s="18"/>
      <c r="K117" s="18"/>
      <c r="L117" s="27">
        <v>2</v>
      </c>
      <c r="M117" s="27">
        <v>8</v>
      </c>
      <c r="N117" s="57">
        <v>60000</v>
      </c>
      <c r="O117" s="40">
        <v>240000</v>
      </c>
      <c r="P117" s="132"/>
    </row>
    <row r="118" spans="1:16" ht="15.75" x14ac:dyDescent="0.25">
      <c r="A118" s="97" t="s">
        <v>114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24"/>
    </row>
    <row r="119" spans="1:16" ht="31.5" x14ac:dyDescent="0.25">
      <c r="A119" s="47" t="s">
        <v>80</v>
      </c>
      <c r="B119" s="131" t="s">
        <v>112</v>
      </c>
      <c r="C119" s="55" t="s">
        <v>26</v>
      </c>
      <c r="D119" s="16" t="s">
        <v>27</v>
      </c>
      <c r="E119" s="17">
        <v>2</v>
      </c>
      <c r="F119" s="17">
        <v>2</v>
      </c>
      <c r="G119" s="17">
        <v>2</v>
      </c>
      <c r="H119" s="17">
        <v>2</v>
      </c>
      <c r="I119" s="18"/>
      <c r="J119" s="18"/>
      <c r="K119" s="18"/>
      <c r="L119" s="27">
        <v>2</v>
      </c>
      <c r="M119" s="27">
        <v>8</v>
      </c>
      <c r="N119" s="40">
        <f>O119/4</f>
        <v>19800</v>
      </c>
      <c r="O119" s="40">
        <f>79200</f>
        <v>79200</v>
      </c>
      <c r="P119" s="132">
        <v>319200</v>
      </c>
    </row>
    <row r="120" spans="1:16" ht="47.25" x14ac:dyDescent="0.25">
      <c r="A120" s="20" t="s">
        <v>68</v>
      </c>
      <c r="B120" s="131"/>
      <c r="C120" s="26" t="s">
        <v>26</v>
      </c>
      <c r="D120" s="16" t="s">
        <v>115</v>
      </c>
      <c r="E120" s="22">
        <v>2</v>
      </c>
      <c r="F120" s="22">
        <v>2</v>
      </c>
      <c r="G120" s="22">
        <v>2</v>
      </c>
      <c r="H120" s="22">
        <v>2</v>
      </c>
      <c r="I120" s="18"/>
      <c r="J120" s="18"/>
      <c r="K120" s="18"/>
      <c r="L120" s="27">
        <v>2</v>
      </c>
      <c r="M120" s="27">
        <v>8</v>
      </c>
      <c r="N120" s="57">
        <v>60000</v>
      </c>
      <c r="O120" s="40">
        <v>240000</v>
      </c>
      <c r="P120" s="132"/>
    </row>
    <row r="121" spans="1:16" ht="15.75" x14ac:dyDescent="0.25">
      <c r="A121" s="97" t="s">
        <v>116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24"/>
    </row>
    <row r="122" spans="1:16" ht="31.5" x14ac:dyDescent="0.25">
      <c r="A122" s="47" t="s">
        <v>79</v>
      </c>
      <c r="B122" s="133" t="s">
        <v>117</v>
      </c>
      <c r="C122" s="55" t="s">
        <v>26</v>
      </c>
      <c r="D122" s="16" t="s">
        <v>27</v>
      </c>
      <c r="E122" s="18"/>
      <c r="F122" s="18"/>
      <c r="G122" s="18"/>
      <c r="H122" s="18"/>
      <c r="I122" s="17">
        <v>2</v>
      </c>
      <c r="J122" s="18"/>
      <c r="K122" s="18"/>
      <c r="L122" s="27">
        <v>2</v>
      </c>
      <c r="M122" s="27">
        <v>2</v>
      </c>
      <c r="N122" s="132">
        <f>O122/1</f>
        <v>57600</v>
      </c>
      <c r="O122" s="117">
        <f>57600</f>
        <v>57600</v>
      </c>
      <c r="P122" s="132">
        <v>177600</v>
      </c>
    </row>
    <row r="123" spans="1:16" ht="31.5" x14ac:dyDescent="0.25">
      <c r="A123" s="47" t="s">
        <v>80</v>
      </c>
      <c r="B123" s="133"/>
      <c r="C123" s="55" t="s">
        <v>26</v>
      </c>
      <c r="D123" s="16" t="s">
        <v>27</v>
      </c>
      <c r="E123" s="18"/>
      <c r="F123" s="18"/>
      <c r="G123" s="18"/>
      <c r="H123" s="18"/>
      <c r="I123" s="17">
        <v>2</v>
      </c>
      <c r="J123" s="18"/>
      <c r="K123" s="18"/>
      <c r="L123" s="27">
        <v>2</v>
      </c>
      <c r="M123" s="27">
        <v>2</v>
      </c>
      <c r="N123" s="132"/>
      <c r="O123" s="118"/>
      <c r="P123" s="132"/>
    </row>
    <row r="124" spans="1:16" ht="47.25" x14ac:dyDescent="0.25">
      <c r="A124" s="20" t="s">
        <v>68</v>
      </c>
      <c r="B124" s="133"/>
      <c r="C124" s="26" t="s">
        <v>26</v>
      </c>
      <c r="D124" s="16" t="s">
        <v>35</v>
      </c>
      <c r="E124" s="18"/>
      <c r="F124" s="18"/>
      <c r="G124" s="18"/>
      <c r="H124" s="18"/>
      <c r="I124" s="22">
        <v>4</v>
      </c>
      <c r="J124" s="18"/>
      <c r="K124" s="18"/>
      <c r="L124" s="27">
        <v>4</v>
      </c>
      <c r="M124" s="27">
        <v>4</v>
      </c>
      <c r="N124" s="57">
        <v>120000</v>
      </c>
      <c r="O124" s="40">
        <v>120000</v>
      </c>
      <c r="P124" s="132"/>
    </row>
    <row r="125" spans="1:16" ht="15.75" x14ac:dyDescent="0.25">
      <c r="A125" s="97" t="s">
        <v>118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43"/>
    </row>
    <row r="126" spans="1:16" ht="31.5" x14ac:dyDescent="0.25">
      <c r="A126" s="39" t="s">
        <v>119</v>
      </c>
      <c r="B126" s="119" t="s">
        <v>120</v>
      </c>
      <c r="C126" s="41" t="s">
        <v>26</v>
      </c>
      <c r="D126" s="29" t="s">
        <v>27</v>
      </c>
      <c r="E126" s="31"/>
      <c r="F126" s="31"/>
      <c r="G126" s="31"/>
      <c r="H126" s="31"/>
      <c r="I126" s="30">
        <v>2</v>
      </c>
      <c r="J126" s="31"/>
      <c r="K126" s="31"/>
      <c r="L126" s="38">
        <v>2</v>
      </c>
      <c r="M126" s="38">
        <v>2</v>
      </c>
      <c r="N126" s="45">
        <f>O126/1</f>
        <v>16200</v>
      </c>
      <c r="O126" s="42">
        <f>16200</f>
        <v>16200</v>
      </c>
      <c r="P126" s="124">
        <v>136200</v>
      </c>
    </row>
    <row r="127" spans="1:16" ht="47.25" x14ac:dyDescent="0.25">
      <c r="A127" s="33" t="s">
        <v>68</v>
      </c>
      <c r="B127" s="119"/>
      <c r="C127" s="37" t="s">
        <v>26</v>
      </c>
      <c r="D127" s="29" t="s">
        <v>31</v>
      </c>
      <c r="E127" s="31"/>
      <c r="F127" s="31"/>
      <c r="G127" s="31"/>
      <c r="H127" s="31"/>
      <c r="I127" s="35">
        <v>4</v>
      </c>
      <c r="J127" s="31"/>
      <c r="K127" s="31"/>
      <c r="L127" s="38">
        <v>4</v>
      </c>
      <c r="M127" s="38">
        <v>4</v>
      </c>
      <c r="N127" s="42">
        <v>120000</v>
      </c>
      <c r="O127" s="42">
        <v>120000</v>
      </c>
      <c r="P127" s="124"/>
    </row>
    <row r="128" spans="1:16" ht="15.75" x14ac:dyDescent="0.25">
      <c r="A128" s="97" t="s">
        <v>121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24"/>
    </row>
    <row r="129" spans="1:16" ht="31.5" x14ac:dyDescent="0.25">
      <c r="A129" s="36" t="s">
        <v>122</v>
      </c>
      <c r="B129" s="90" t="s">
        <v>123</v>
      </c>
      <c r="C129" s="15" t="s">
        <v>26</v>
      </c>
      <c r="D129" s="16" t="s">
        <v>27</v>
      </c>
      <c r="E129" s="18"/>
      <c r="F129" s="18"/>
      <c r="G129" s="18"/>
      <c r="H129" s="18"/>
      <c r="I129" s="18"/>
      <c r="J129" s="18"/>
      <c r="K129" s="17">
        <v>2</v>
      </c>
      <c r="L129" s="19">
        <v>2</v>
      </c>
      <c r="M129" s="19">
        <v>2</v>
      </c>
      <c r="N129" s="117">
        <f>O129/2</f>
        <v>85500</v>
      </c>
      <c r="O129" s="117">
        <v>171000</v>
      </c>
      <c r="P129" s="135">
        <v>471000</v>
      </c>
    </row>
    <row r="130" spans="1:16" ht="31.5" x14ac:dyDescent="0.25">
      <c r="A130" s="36" t="s">
        <v>124</v>
      </c>
      <c r="B130" s="90"/>
      <c r="C130" s="15" t="s">
        <v>26</v>
      </c>
      <c r="D130" s="16" t="s">
        <v>27</v>
      </c>
      <c r="E130" s="18"/>
      <c r="F130" s="18"/>
      <c r="G130" s="18"/>
      <c r="H130" s="18"/>
      <c r="I130" s="18"/>
      <c r="J130" s="18"/>
      <c r="K130" s="17">
        <v>2</v>
      </c>
      <c r="L130" s="19">
        <v>2</v>
      </c>
      <c r="M130" s="19">
        <v>2</v>
      </c>
      <c r="N130" s="134"/>
      <c r="O130" s="134"/>
      <c r="P130" s="136"/>
    </row>
    <row r="131" spans="1:16" ht="31.5" x14ac:dyDescent="0.25">
      <c r="A131" s="14" t="s">
        <v>125</v>
      </c>
      <c r="B131" s="90"/>
      <c r="C131" s="15" t="s">
        <v>26</v>
      </c>
      <c r="D131" s="16" t="s">
        <v>27</v>
      </c>
      <c r="E131" s="18"/>
      <c r="F131" s="18"/>
      <c r="G131" s="18"/>
      <c r="H131" s="18"/>
      <c r="I131" s="17">
        <v>2</v>
      </c>
      <c r="J131" s="18"/>
      <c r="K131" s="18"/>
      <c r="L131" s="19">
        <v>2</v>
      </c>
      <c r="M131" s="19">
        <v>2</v>
      </c>
      <c r="N131" s="134"/>
      <c r="O131" s="134"/>
      <c r="P131" s="136"/>
    </row>
    <row r="132" spans="1:16" ht="31.5" x14ac:dyDescent="0.25">
      <c r="A132" s="14" t="s">
        <v>126</v>
      </c>
      <c r="B132" s="90"/>
      <c r="C132" s="15" t="s">
        <v>26</v>
      </c>
      <c r="D132" s="16" t="s">
        <v>27</v>
      </c>
      <c r="E132" s="18"/>
      <c r="F132" s="18"/>
      <c r="G132" s="18"/>
      <c r="H132" s="18"/>
      <c r="I132" s="17">
        <v>2</v>
      </c>
      <c r="J132" s="18"/>
      <c r="K132" s="18"/>
      <c r="L132" s="19">
        <v>2</v>
      </c>
      <c r="M132" s="19">
        <v>2</v>
      </c>
      <c r="N132" s="134"/>
      <c r="O132" s="118"/>
      <c r="P132" s="136"/>
    </row>
    <row r="133" spans="1:16" ht="47.25" x14ac:dyDescent="0.25">
      <c r="A133" s="20" t="s">
        <v>68</v>
      </c>
      <c r="B133" s="90"/>
      <c r="C133" s="21" t="s">
        <v>26</v>
      </c>
      <c r="D133" s="16" t="s">
        <v>35</v>
      </c>
      <c r="E133" s="18"/>
      <c r="F133" s="18"/>
      <c r="G133" s="18"/>
      <c r="H133" s="18"/>
      <c r="I133" s="22">
        <v>5</v>
      </c>
      <c r="J133" s="18"/>
      <c r="K133" s="22">
        <v>5</v>
      </c>
      <c r="L133" s="19">
        <v>5</v>
      </c>
      <c r="M133" s="19">
        <v>10</v>
      </c>
      <c r="N133" s="40">
        <v>150000</v>
      </c>
      <c r="O133" s="40">
        <v>300000</v>
      </c>
      <c r="P133" s="137"/>
    </row>
    <row r="134" spans="1:16" ht="15.75" x14ac:dyDescent="0.25">
      <c r="A134" s="97" t="s">
        <v>127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24"/>
    </row>
    <row r="135" spans="1:16" ht="31.5" x14ac:dyDescent="0.25">
      <c r="A135" s="47" t="s">
        <v>128</v>
      </c>
      <c r="B135" s="133" t="s">
        <v>129</v>
      </c>
      <c r="C135" s="15" t="s">
        <v>26</v>
      </c>
      <c r="D135" s="16" t="s">
        <v>27</v>
      </c>
      <c r="E135" s="18"/>
      <c r="F135" s="18"/>
      <c r="G135" s="18"/>
      <c r="H135" s="18"/>
      <c r="I135" s="18"/>
      <c r="J135" s="18"/>
      <c r="K135" s="17">
        <v>2</v>
      </c>
      <c r="L135" s="27">
        <v>2</v>
      </c>
      <c r="M135" s="27">
        <v>2</v>
      </c>
      <c r="N135" s="40">
        <v>55800</v>
      </c>
      <c r="O135" s="58">
        <v>55800</v>
      </c>
      <c r="P135" s="138">
        <v>175800</v>
      </c>
    </row>
    <row r="136" spans="1:16" ht="47.25" x14ac:dyDescent="0.25">
      <c r="A136" s="20" t="s">
        <v>68</v>
      </c>
      <c r="B136" s="133"/>
      <c r="C136" s="21" t="s">
        <v>26</v>
      </c>
      <c r="D136" s="16" t="s">
        <v>35</v>
      </c>
      <c r="E136" s="18"/>
      <c r="F136" s="18"/>
      <c r="G136" s="18"/>
      <c r="H136" s="18"/>
      <c r="I136" s="18"/>
      <c r="J136" s="18"/>
      <c r="K136" s="22">
        <v>4</v>
      </c>
      <c r="L136" s="27">
        <v>4</v>
      </c>
      <c r="M136" s="27">
        <v>4</v>
      </c>
      <c r="N136" s="57">
        <v>120000</v>
      </c>
      <c r="O136" s="58">
        <v>120000</v>
      </c>
      <c r="P136" s="138"/>
    </row>
    <row r="137" spans="1:16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ht="15.75" x14ac:dyDescent="0.25">
      <c r="A139" s="85" t="s">
        <v>6</v>
      </c>
      <c r="B139" s="85" t="s">
        <v>7</v>
      </c>
      <c r="C139" s="85" t="s">
        <v>8</v>
      </c>
      <c r="D139" s="85" t="s">
        <v>9</v>
      </c>
      <c r="E139" s="13" t="s">
        <v>10</v>
      </c>
      <c r="F139" s="13" t="s">
        <v>11</v>
      </c>
      <c r="G139" s="13" t="s">
        <v>12</v>
      </c>
      <c r="H139" s="13" t="s">
        <v>13</v>
      </c>
      <c r="I139" s="13" t="s">
        <v>14</v>
      </c>
      <c r="J139" s="13" t="s">
        <v>15</v>
      </c>
      <c r="K139" s="13" t="s">
        <v>16</v>
      </c>
      <c r="L139" s="85" t="s">
        <v>17</v>
      </c>
      <c r="M139" s="85" t="s">
        <v>18</v>
      </c>
      <c r="N139" s="139" t="s">
        <v>130</v>
      </c>
      <c r="O139" s="87" t="s">
        <v>131</v>
      </c>
      <c r="P139" s="24"/>
    </row>
    <row r="140" spans="1:16" ht="15.75" x14ac:dyDescent="0.25">
      <c r="A140" s="85"/>
      <c r="B140" s="85"/>
      <c r="C140" s="85"/>
      <c r="D140" s="85"/>
      <c r="E140" s="85" t="s">
        <v>22</v>
      </c>
      <c r="F140" s="85"/>
      <c r="G140" s="85"/>
      <c r="H140" s="85"/>
      <c r="I140" s="85"/>
      <c r="J140" s="85"/>
      <c r="K140" s="85"/>
      <c r="L140" s="85"/>
      <c r="M140" s="85"/>
      <c r="N140" s="140"/>
      <c r="O140" s="87"/>
      <c r="P140" s="24"/>
    </row>
    <row r="141" spans="1:16" ht="15.75" x14ac:dyDescent="0.25">
      <c r="A141" s="97" t="s">
        <v>132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24"/>
    </row>
    <row r="142" spans="1:16" ht="15.75" x14ac:dyDescent="0.25">
      <c r="A142" s="47" t="s">
        <v>133</v>
      </c>
      <c r="B142" s="133" t="s">
        <v>134</v>
      </c>
      <c r="C142" s="141" t="s">
        <v>67</v>
      </c>
      <c r="D142" s="142" t="s">
        <v>135</v>
      </c>
      <c r="E142" s="17">
        <v>1</v>
      </c>
      <c r="F142" s="17">
        <v>1</v>
      </c>
      <c r="G142" s="17">
        <v>1</v>
      </c>
      <c r="H142" s="17">
        <v>1</v>
      </c>
      <c r="I142" s="17">
        <v>1</v>
      </c>
      <c r="J142" s="18"/>
      <c r="K142" s="18"/>
      <c r="L142" s="102" t="s">
        <v>61</v>
      </c>
      <c r="M142" s="102">
        <v>29</v>
      </c>
      <c r="N142" s="101">
        <v>18750</v>
      </c>
      <c r="O142" s="132">
        <f>N142*M142</f>
        <v>543750</v>
      </c>
      <c r="P142" s="24"/>
    </row>
    <row r="143" spans="1:16" ht="15.75" x14ac:dyDescent="0.25">
      <c r="A143" s="47" t="s">
        <v>136</v>
      </c>
      <c r="B143" s="133"/>
      <c r="C143" s="141"/>
      <c r="D143" s="142"/>
      <c r="E143" s="17">
        <v>1</v>
      </c>
      <c r="F143" s="17">
        <v>1</v>
      </c>
      <c r="G143" s="17">
        <v>1</v>
      </c>
      <c r="H143" s="17">
        <v>1</v>
      </c>
      <c r="I143" s="17">
        <v>1</v>
      </c>
      <c r="J143" s="18"/>
      <c r="K143" s="18"/>
      <c r="L143" s="102"/>
      <c r="M143" s="102"/>
      <c r="N143" s="101"/>
      <c r="O143" s="132"/>
      <c r="P143" s="24"/>
    </row>
    <row r="144" spans="1:16" ht="15.75" x14ac:dyDescent="0.25">
      <c r="A144" s="47" t="s">
        <v>137</v>
      </c>
      <c r="B144" s="133"/>
      <c r="C144" s="141"/>
      <c r="D144" s="142"/>
      <c r="E144" s="17">
        <v>1</v>
      </c>
      <c r="F144" s="17">
        <v>1</v>
      </c>
      <c r="G144" s="17">
        <v>1</v>
      </c>
      <c r="H144" s="17">
        <v>1</v>
      </c>
      <c r="I144" s="17">
        <v>1</v>
      </c>
      <c r="J144" s="18"/>
      <c r="K144" s="18"/>
      <c r="L144" s="102"/>
      <c r="M144" s="102"/>
      <c r="N144" s="101"/>
      <c r="O144" s="132"/>
      <c r="P144" s="24"/>
    </row>
    <row r="145" spans="1:16" ht="15.75" x14ac:dyDescent="0.25">
      <c r="A145" s="47" t="s">
        <v>138</v>
      </c>
      <c r="B145" s="133"/>
      <c r="C145" s="141"/>
      <c r="D145" s="142"/>
      <c r="E145" s="17">
        <v>1</v>
      </c>
      <c r="F145" s="17">
        <v>1</v>
      </c>
      <c r="G145" s="17">
        <v>1</v>
      </c>
      <c r="H145" s="17">
        <v>1</v>
      </c>
      <c r="I145" s="17">
        <v>1</v>
      </c>
      <c r="J145" s="18"/>
      <c r="K145" s="18"/>
      <c r="L145" s="102"/>
      <c r="M145" s="102"/>
      <c r="N145" s="101"/>
      <c r="O145" s="132"/>
      <c r="P145" s="24"/>
    </row>
    <row r="146" spans="1:16" ht="15.75" x14ac:dyDescent="0.25">
      <c r="A146" s="47" t="s">
        <v>139</v>
      </c>
      <c r="B146" s="133"/>
      <c r="C146" s="141"/>
      <c r="D146" s="142"/>
      <c r="E146" s="17">
        <v>1</v>
      </c>
      <c r="F146" s="17">
        <v>1</v>
      </c>
      <c r="G146" s="17">
        <v>1</v>
      </c>
      <c r="H146" s="17">
        <v>1</v>
      </c>
      <c r="I146" s="17">
        <v>1</v>
      </c>
      <c r="J146" s="18"/>
      <c r="K146" s="18"/>
      <c r="L146" s="102"/>
      <c r="M146" s="102"/>
      <c r="N146" s="101"/>
      <c r="O146" s="132"/>
      <c r="P146" s="24"/>
    </row>
    <row r="147" spans="1:16" ht="15.75" x14ac:dyDescent="0.25">
      <c r="A147" s="47" t="s">
        <v>140</v>
      </c>
      <c r="B147" s="133"/>
      <c r="C147" s="141"/>
      <c r="D147" s="142"/>
      <c r="E147" s="17">
        <v>1</v>
      </c>
      <c r="F147" s="17">
        <v>1</v>
      </c>
      <c r="G147" s="17">
        <v>1</v>
      </c>
      <c r="H147" s="17">
        <v>1</v>
      </c>
      <c r="I147" s="18"/>
      <c r="J147" s="18"/>
      <c r="K147" s="18"/>
      <c r="L147" s="102"/>
      <c r="M147" s="102"/>
      <c r="N147" s="101"/>
      <c r="O147" s="132"/>
      <c r="P147" s="24"/>
    </row>
    <row r="148" spans="1:16" ht="15.75" x14ac:dyDescent="0.25">
      <c r="A148" s="97" t="s">
        <v>141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4"/>
    </row>
    <row r="149" spans="1:16" ht="157.5" x14ac:dyDescent="0.25">
      <c r="A149" s="39" t="s">
        <v>142</v>
      </c>
      <c r="B149" s="54" t="s">
        <v>143</v>
      </c>
      <c r="C149" s="55" t="s">
        <v>67</v>
      </c>
      <c r="D149" s="16" t="s">
        <v>135</v>
      </c>
      <c r="E149" s="30">
        <v>14</v>
      </c>
      <c r="F149" s="30">
        <v>14</v>
      </c>
      <c r="G149" s="30">
        <v>14</v>
      </c>
      <c r="H149" s="30">
        <v>14</v>
      </c>
      <c r="I149" s="30">
        <v>12</v>
      </c>
      <c r="J149" s="17">
        <v>14</v>
      </c>
      <c r="K149" s="17">
        <v>11</v>
      </c>
      <c r="L149" s="27"/>
      <c r="M149" s="19">
        <v>93</v>
      </c>
      <c r="N149" s="53">
        <v>15000</v>
      </c>
      <c r="O149" s="50">
        <f>M149*N149</f>
        <v>1395000</v>
      </c>
      <c r="P149" s="24"/>
    </row>
    <row r="150" spans="1:1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59"/>
      <c r="P150" s="24"/>
    </row>
    <row r="151" spans="1:16" ht="16.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59"/>
      <c r="P151" s="24"/>
    </row>
    <row r="152" spans="1:16" ht="16.5" thickBot="1" x14ac:dyDescent="0.3">
      <c r="A152" s="143" t="s">
        <v>144</v>
      </c>
      <c r="B152" s="144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/>
      <c r="P152" s="24"/>
    </row>
    <row r="153" spans="1:16" ht="31.5" x14ac:dyDescent="0.25">
      <c r="A153" s="62" t="s">
        <v>145</v>
      </c>
      <c r="B153" s="63">
        <v>0.9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6" ht="31.5" x14ac:dyDescent="0.25">
      <c r="A154" s="64" t="s">
        <v>146</v>
      </c>
      <c r="B154" s="65">
        <v>1.1000000000000001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6" ht="15.75" x14ac:dyDescent="0.25">
      <c r="A155" s="66" t="s">
        <v>147</v>
      </c>
      <c r="B155" s="65">
        <v>1.1499999999999999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6" ht="16.5" thickBot="1" x14ac:dyDescent="0.3">
      <c r="A156" s="67" t="s">
        <v>148</v>
      </c>
      <c r="B156" s="68">
        <v>0.15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1"/>
      <c r="N156" s="1"/>
      <c r="O156" s="1"/>
    </row>
    <row r="157" spans="1:16" ht="16.5" thickBot="1" x14ac:dyDescent="0.3">
      <c r="A157" s="70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1"/>
      <c r="N157" s="1"/>
      <c r="O157" s="1"/>
    </row>
    <row r="158" spans="1:16" ht="16.5" thickBot="1" x14ac:dyDescent="0.3">
      <c r="A158" s="143" t="s">
        <v>149</v>
      </c>
      <c r="B158" s="144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1"/>
      <c r="N158" s="1"/>
      <c r="O158" s="1"/>
    </row>
    <row r="159" spans="1:16" ht="15.75" x14ac:dyDescent="0.25">
      <c r="A159" s="72" t="s">
        <v>150</v>
      </c>
      <c r="B159" s="73" t="s">
        <v>151</v>
      </c>
      <c r="C159" s="74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16" ht="15.75" x14ac:dyDescent="0.25">
      <c r="A160" s="75" t="s">
        <v>152</v>
      </c>
      <c r="B160" s="76" t="s">
        <v>153</v>
      </c>
      <c r="E160" s="69"/>
      <c r="F160" s="69"/>
      <c r="G160" s="69"/>
      <c r="H160" s="69"/>
      <c r="I160" s="69"/>
      <c r="J160" s="69"/>
      <c r="K160" s="69"/>
      <c r="L160" s="69"/>
    </row>
    <row r="161" spans="1:15" ht="15.75" x14ac:dyDescent="0.25">
      <c r="A161" s="77" t="s">
        <v>154</v>
      </c>
      <c r="B161" s="76" t="s">
        <v>155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1:15" ht="16.5" thickBot="1" x14ac:dyDescent="0.3">
      <c r="A162" s="78" t="s">
        <v>156</v>
      </c>
      <c r="B162" s="79">
        <v>1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1:15" x14ac:dyDescent="0.25">
      <c r="A163" s="80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5" x14ac:dyDescent="0.25">
      <c r="A164" s="145" t="s">
        <v>157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</row>
    <row r="165" spans="1:15" x14ac:dyDescent="0.2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6" spans="1:15" x14ac:dyDescent="0.2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</row>
    <row r="167" spans="1:15" x14ac:dyDescent="0.2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</row>
    <row r="168" spans="1:15" ht="15.75" x14ac:dyDescent="0.25">
      <c r="A168" s="145" t="s">
        <v>158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</row>
    <row r="169" spans="1:15" ht="15.75" x14ac:dyDescent="0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3" t="s">
        <v>160</v>
      </c>
    </row>
    <row r="170" spans="1:15" ht="15.75" x14ac:dyDescent="0.25">
      <c r="A170" s="146" t="s">
        <v>159</v>
      </c>
      <c r="B170" s="147"/>
      <c r="C170" s="14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3" t="s">
        <v>161</v>
      </c>
    </row>
    <row r="171" spans="1:15" ht="15.75" x14ac:dyDescent="0.25">
      <c r="A171" s="147"/>
      <c r="B171" s="147"/>
      <c r="C171" s="14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3" t="s">
        <v>162</v>
      </c>
    </row>
    <row r="172" spans="1:15" ht="15.75" x14ac:dyDescent="0.25">
      <c r="A172" s="147"/>
      <c r="B172" s="147"/>
      <c r="C172" s="14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3" t="s">
        <v>163</v>
      </c>
    </row>
    <row r="173" spans="1:15" x14ac:dyDescent="0.25">
      <c r="A173" s="147"/>
      <c r="B173" s="147"/>
      <c r="C173" s="147"/>
      <c r="O173" s="83" t="s">
        <v>164</v>
      </c>
    </row>
    <row r="174" spans="1:15" x14ac:dyDescent="0.25">
      <c r="A174" s="147"/>
      <c r="B174" s="147"/>
      <c r="C174" s="147"/>
    </row>
  </sheetData>
  <mergeCells count="163">
    <mergeCell ref="A148:O148"/>
    <mergeCell ref="A152:B152"/>
    <mergeCell ref="A158:B158"/>
    <mergeCell ref="A164:O167"/>
    <mergeCell ref="A168:O168"/>
    <mergeCell ref="A170:C174"/>
    <mergeCell ref="O139:O140"/>
    <mergeCell ref="E140:K140"/>
    <mergeCell ref="A141:O141"/>
    <mergeCell ref="B142:B147"/>
    <mergeCell ref="C142:C147"/>
    <mergeCell ref="D142:D147"/>
    <mergeCell ref="L142:L147"/>
    <mergeCell ref="M142:M147"/>
    <mergeCell ref="N142:N147"/>
    <mergeCell ref="O142:O147"/>
    <mergeCell ref="A134:O134"/>
    <mergeCell ref="B135:B136"/>
    <mergeCell ref="P135:P136"/>
    <mergeCell ref="A139:A140"/>
    <mergeCell ref="B139:B140"/>
    <mergeCell ref="C139:C140"/>
    <mergeCell ref="D139:D140"/>
    <mergeCell ref="L139:L140"/>
    <mergeCell ref="M139:M140"/>
    <mergeCell ref="N139:N140"/>
    <mergeCell ref="B126:B127"/>
    <mergeCell ref="P126:P127"/>
    <mergeCell ref="A128:O128"/>
    <mergeCell ref="B129:B133"/>
    <mergeCell ref="N129:N132"/>
    <mergeCell ref="O129:O132"/>
    <mergeCell ref="P129:P133"/>
    <mergeCell ref="A121:O121"/>
    <mergeCell ref="B122:B124"/>
    <mergeCell ref="N122:N123"/>
    <mergeCell ref="O122:O123"/>
    <mergeCell ref="P122:P124"/>
    <mergeCell ref="A125:O125"/>
    <mergeCell ref="A115:O115"/>
    <mergeCell ref="B116:B117"/>
    <mergeCell ref="P116:P117"/>
    <mergeCell ref="A118:O118"/>
    <mergeCell ref="B119:B120"/>
    <mergeCell ref="P119:P120"/>
    <mergeCell ref="A103:O103"/>
    <mergeCell ref="A111:O111"/>
    <mergeCell ref="B112:B114"/>
    <mergeCell ref="N112:N113"/>
    <mergeCell ref="O112:O113"/>
    <mergeCell ref="P112:P114"/>
    <mergeCell ref="A97:O97"/>
    <mergeCell ref="B98:B99"/>
    <mergeCell ref="N98:N101"/>
    <mergeCell ref="O98:O101"/>
    <mergeCell ref="P98:P102"/>
    <mergeCell ref="B100:B101"/>
    <mergeCell ref="B89:B90"/>
    <mergeCell ref="P89:P90"/>
    <mergeCell ref="A91:O91"/>
    <mergeCell ref="B92:B93"/>
    <mergeCell ref="N92:N95"/>
    <mergeCell ref="O92:O95"/>
    <mergeCell ref="P92:P96"/>
    <mergeCell ref="B94:B95"/>
    <mergeCell ref="B81:B82"/>
    <mergeCell ref="B83:B84"/>
    <mergeCell ref="P83:P84"/>
    <mergeCell ref="B85:B86"/>
    <mergeCell ref="P85:P86"/>
    <mergeCell ref="B87:B88"/>
    <mergeCell ref="P87:P88"/>
    <mergeCell ref="B75:B76"/>
    <mergeCell ref="P75:P76"/>
    <mergeCell ref="B77:B78"/>
    <mergeCell ref="P77:P78"/>
    <mergeCell ref="B79:B80"/>
    <mergeCell ref="P79:P80"/>
    <mergeCell ref="B69:B70"/>
    <mergeCell ref="P69:P70"/>
    <mergeCell ref="B71:B72"/>
    <mergeCell ref="P71:P72"/>
    <mergeCell ref="B73:B74"/>
    <mergeCell ref="P73:P74"/>
    <mergeCell ref="B62:B65"/>
    <mergeCell ref="P62:P63"/>
    <mergeCell ref="P64:P65"/>
    <mergeCell ref="A66:O66"/>
    <mergeCell ref="B67:B68"/>
    <mergeCell ref="P67:P68"/>
    <mergeCell ref="B54:B57"/>
    <mergeCell ref="P54:P55"/>
    <mergeCell ref="P56:P57"/>
    <mergeCell ref="B58:B61"/>
    <mergeCell ref="P58:P59"/>
    <mergeCell ref="P60:P61"/>
    <mergeCell ref="A47:O47"/>
    <mergeCell ref="B48:B49"/>
    <mergeCell ref="M48:M49"/>
    <mergeCell ref="P48:P49"/>
    <mergeCell ref="B50:B53"/>
    <mergeCell ref="M50:M51"/>
    <mergeCell ref="P50:P51"/>
    <mergeCell ref="M52:M53"/>
    <mergeCell ref="P52:P53"/>
    <mergeCell ref="A42:O42"/>
    <mergeCell ref="B43:B46"/>
    <mergeCell ref="M43:M44"/>
    <mergeCell ref="P43:P44"/>
    <mergeCell ref="M45:M46"/>
    <mergeCell ref="P45:P46"/>
    <mergeCell ref="B36:B37"/>
    <mergeCell ref="M36:M37"/>
    <mergeCell ref="P36:P37"/>
    <mergeCell ref="A38:O38"/>
    <mergeCell ref="B39:B41"/>
    <mergeCell ref="N39:N40"/>
    <mergeCell ref="O39:O40"/>
    <mergeCell ref="P39:P41"/>
    <mergeCell ref="B32:B33"/>
    <mergeCell ref="M32:M33"/>
    <mergeCell ref="P32:P33"/>
    <mergeCell ref="B34:B35"/>
    <mergeCell ref="M34:M35"/>
    <mergeCell ref="P34:P35"/>
    <mergeCell ref="B28:B29"/>
    <mergeCell ref="M28:M29"/>
    <mergeCell ref="P28:P29"/>
    <mergeCell ref="B30:B31"/>
    <mergeCell ref="M30:M31"/>
    <mergeCell ref="P30:P31"/>
    <mergeCell ref="B26:B27"/>
    <mergeCell ref="M26:M27"/>
    <mergeCell ref="P26:P27"/>
    <mergeCell ref="A16:O16"/>
    <mergeCell ref="B17:B22"/>
    <mergeCell ref="M17:M18"/>
    <mergeCell ref="P17:P18"/>
    <mergeCell ref="M19:M20"/>
    <mergeCell ref="P19:P20"/>
    <mergeCell ref="M21:M22"/>
    <mergeCell ref="P21:P22"/>
    <mergeCell ref="P9:P10"/>
    <mergeCell ref="E10:K10"/>
    <mergeCell ref="A11:O11"/>
    <mergeCell ref="B12:B15"/>
    <mergeCell ref="N12:N14"/>
    <mergeCell ref="O12:O14"/>
    <mergeCell ref="P12:P15"/>
    <mergeCell ref="A23:O23"/>
    <mergeCell ref="B24:B25"/>
    <mergeCell ref="M24:M25"/>
    <mergeCell ref="P24:P25"/>
    <mergeCell ref="B1:J1"/>
    <mergeCell ref="M8:O8"/>
    <mergeCell ref="A9:A10"/>
    <mergeCell ref="B9:B10"/>
    <mergeCell ref="C9:C10"/>
    <mergeCell ref="D9:D10"/>
    <mergeCell ref="L9:L10"/>
    <mergeCell ref="M9:M10"/>
    <mergeCell ref="N9:N10"/>
    <mergeCell ref="O9:O10"/>
  </mergeCells>
  <pageMargins left="0.7" right="0.7" top="0.75" bottom="0.75" header="0.3" footer="0.3"/>
  <pageSetup paperSize="9" scale="25" orientation="portrait" r:id="rId1"/>
  <rowBreaks count="1" manualBreakCount="1">
    <brk id="81" max="15" man="1"/>
  </rowBreaks>
  <ignoredErrors>
    <ignoredError sqref="B160:B1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www.brand-radio.ru</dc:creator>
  <cp:lastModifiedBy>Павел</cp:lastModifiedBy>
  <dcterms:created xsi:type="dcterms:W3CDTF">2024-03-06T14:42:23Z</dcterms:created>
  <dcterms:modified xsi:type="dcterms:W3CDTF">2024-03-06T14:59:41Z</dcterms:modified>
</cp:coreProperties>
</file>